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1 Contabilidad\Formatos\"/>
    </mc:Choice>
  </mc:AlternateContent>
  <xr:revisionPtr revIDLastSave="0" documentId="13_ncr:1_{55F953CD-E60E-4E93-964E-9F7D55A3E576}" xr6:coauthVersionLast="47" xr6:coauthVersionMax="47" xr10:uidLastSave="{00000000-0000-0000-0000-000000000000}"/>
  <bookViews>
    <workbookView xWindow="-110" yWindow="-110" windowWidth="19420" windowHeight="10420" xr2:uid="{5E2F7327-0272-4DBC-B133-515134B3B31A}"/>
  </bookViews>
  <sheets>
    <sheet name="ISR" sheetId="1" r:id="rId1"/>
    <sheet name="IVA" sheetId="2" r:id="rId2"/>
    <sheet name="RETENCION ISR E IVA" sheetId="3" r:id="rId3"/>
    <sheet name="RESUMEN" sheetId="4" r:id="rId4"/>
    <sheet name="INGRESOS" sheetId="7" r:id="rId5"/>
    <sheet name="XML" sheetId="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0" i="8" l="1"/>
  <c r="M70" i="8"/>
  <c r="L70" i="8"/>
  <c r="K19" i="3" s="1"/>
  <c r="K70" i="8"/>
  <c r="K26" i="3" s="1"/>
  <c r="J70" i="8"/>
  <c r="J71" i="8" s="1"/>
  <c r="E22" i="2" s="1"/>
  <c r="I70" i="8"/>
  <c r="H70" i="8"/>
  <c r="G70" i="8"/>
  <c r="H63" i="7"/>
  <c r="F57" i="7"/>
  <c r="G57" i="7" s="1"/>
  <c r="F56" i="7"/>
  <c r="G56" i="7" s="1"/>
  <c r="F55" i="7"/>
  <c r="F63" i="7" s="1"/>
  <c r="C22" i="2" s="1"/>
  <c r="G62" i="8"/>
  <c r="E21" i="2" s="1"/>
  <c r="H62" i="8"/>
  <c r="N62" i="8"/>
  <c r="M62" i="8"/>
  <c r="L62" i="8"/>
  <c r="J19" i="3" s="1"/>
  <c r="K62" i="8"/>
  <c r="J26" i="3" s="1"/>
  <c r="J62" i="8"/>
  <c r="J63" i="8" s="1"/>
  <c r="I62" i="8"/>
  <c r="H49" i="7"/>
  <c r="F49" i="7"/>
  <c r="C21" i="2" s="1"/>
  <c r="F45" i="7"/>
  <c r="G45" i="7" s="1"/>
  <c r="F44" i="7"/>
  <c r="G44" i="7" s="1"/>
  <c r="F43" i="7"/>
  <c r="G43" i="7" s="1"/>
  <c r="F42" i="7"/>
  <c r="G42" i="7" s="1"/>
  <c r="F41" i="7"/>
  <c r="N53" i="8"/>
  <c r="M53" i="8"/>
  <c r="L53" i="8"/>
  <c r="I19" i="3" s="1"/>
  <c r="K53" i="8"/>
  <c r="I26" i="3" s="1"/>
  <c r="J53" i="8"/>
  <c r="J54" i="8" s="1"/>
  <c r="I53" i="8"/>
  <c r="H53" i="8"/>
  <c r="G53" i="8"/>
  <c r="H34" i="7"/>
  <c r="F26" i="7"/>
  <c r="F34" i="7" s="1"/>
  <c r="C20" i="2" s="1"/>
  <c r="G20" i="2" s="1"/>
  <c r="H19" i="3"/>
  <c r="H26" i="3"/>
  <c r="N47" i="8"/>
  <c r="M47" i="8"/>
  <c r="L47" i="8"/>
  <c r="K47" i="8"/>
  <c r="J47" i="8"/>
  <c r="J48" i="8" s="1"/>
  <c r="E19" i="2" s="1"/>
  <c r="H19" i="2" s="1"/>
  <c r="I47" i="8"/>
  <c r="H47" i="8"/>
  <c r="G47" i="8"/>
  <c r="E20" i="2" l="1"/>
  <c r="H20" i="2" s="1"/>
  <c r="J20" i="2" s="1"/>
  <c r="J56" i="8"/>
  <c r="H22" i="2"/>
  <c r="H21" i="2"/>
  <c r="G55" i="7"/>
  <c r="G63" i="7" s="1"/>
  <c r="G22" i="2" s="1"/>
  <c r="J22" i="2" s="1"/>
  <c r="K15" i="4" s="1"/>
  <c r="G41" i="7"/>
  <c r="G49" i="7" s="1"/>
  <c r="G21" i="2" s="1"/>
  <c r="J21" i="2" s="1"/>
  <c r="G26" i="7"/>
  <c r="G34" i="7" s="1"/>
  <c r="G16" i="7"/>
  <c r="F16" i="7"/>
  <c r="F15" i="7"/>
  <c r="G15" i="7" s="1"/>
  <c r="F14" i="7"/>
  <c r="G14" i="7" s="1"/>
  <c r="F13" i="7"/>
  <c r="G13" i="7" s="1"/>
  <c r="G12" i="7"/>
  <c r="F12" i="7"/>
  <c r="F20" i="7" s="1"/>
  <c r="G12" i="3"/>
  <c r="J40" i="8"/>
  <c r="J42" i="8" s="1"/>
  <c r="C19" i="2" l="1"/>
  <c r="G19" i="2" s="1"/>
  <c r="J19" i="2" s="1"/>
  <c r="H8" i="1"/>
  <c r="G26" i="3"/>
  <c r="G19" i="3"/>
  <c r="E18" i="2"/>
  <c r="H18" i="2" s="1"/>
  <c r="J18" i="2" s="1"/>
  <c r="K18" i="2" s="1"/>
  <c r="J27" i="8"/>
  <c r="E17" i="2" s="1"/>
  <c r="N40" i="8"/>
  <c r="M40" i="8"/>
  <c r="L40" i="8"/>
  <c r="K40" i="8"/>
  <c r="I40" i="8"/>
  <c r="H40" i="8"/>
  <c r="G40" i="8"/>
  <c r="F26" i="3"/>
  <c r="F25" i="3"/>
  <c r="F18" i="3"/>
  <c r="F19" i="3"/>
  <c r="H16" i="2"/>
  <c r="J16" i="2" s="1"/>
  <c r="K16" i="2" s="1"/>
  <c r="H17" i="2" l="1"/>
  <c r="J17" i="2" s="1"/>
  <c r="K17" i="2" s="1"/>
  <c r="H15" i="2"/>
  <c r="J15" i="2" s="1"/>
  <c r="K15" i="2" s="1"/>
  <c r="C10" i="3"/>
  <c r="C15" i="1"/>
  <c r="H20" i="7"/>
  <c r="G20" i="7" l="1"/>
  <c r="N20" i="3" l="1"/>
  <c r="M20" i="3"/>
  <c r="L20" i="3"/>
  <c r="K20" i="3"/>
  <c r="K14" i="4" s="1"/>
  <c r="J20" i="3"/>
  <c r="I20" i="3"/>
  <c r="H20" i="3"/>
  <c r="H14" i="4" s="1"/>
  <c r="G20" i="3"/>
  <c r="G14" i="4" s="1"/>
  <c r="F20" i="3"/>
  <c r="E20" i="3"/>
  <c r="D20" i="3"/>
  <c r="C20" i="3"/>
  <c r="C14" i="4" s="1"/>
  <c r="C12" i="4"/>
  <c r="C12" i="3"/>
  <c r="C13" i="4" s="1"/>
  <c r="H14" i="2"/>
  <c r="C17" i="1"/>
  <c r="C19" i="1" s="1"/>
  <c r="L15" i="4" l="1"/>
  <c r="L14" i="4"/>
  <c r="L12" i="3"/>
  <c r="L13" i="4" s="1"/>
  <c r="K12" i="3"/>
  <c r="K13" i="4" s="1"/>
  <c r="J15" i="4" l="1"/>
  <c r="J14" i="4"/>
  <c r="J12" i="3"/>
  <c r="J13" i="4" s="1"/>
  <c r="I47" i="4"/>
  <c r="G47" i="4"/>
  <c r="F47" i="4" l="1"/>
  <c r="D47" i="4"/>
  <c r="C47" i="4"/>
  <c r="F14" i="4" l="1"/>
  <c r="C22" i="1" l="1"/>
  <c r="C23" i="1" s="1"/>
  <c r="C25" i="1" l="1"/>
  <c r="D14" i="4" l="1"/>
  <c r="M15" i="4"/>
  <c r="N15" i="4"/>
  <c r="H30" i="4"/>
  <c r="J26" i="4"/>
  <c r="N16" i="4"/>
  <c r="M16" i="4"/>
  <c r="N14" i="4"/>
  <c r="M14" i="4"/>
  <c r="N13" i="4"/>
  <c r="M13" i="4"/>
  <c r="N28" i="3"/>
  <c r="M28" i="3"/>
  <c r="L28" i="3"/>
  <c r="L16" i="4" s="1"/>
  <c r="K28" i="3"/>
  <c r="K16" i="4" s="1"/>
  <c r="J28" i="3"/>
  <c r="J16" i="4" s="1"/>
  <c r="J17" i="4" s="1"/>
  <c r="G28" i="3"/>
  <c r="G16" i="4" s="1"/>
  <c r="F28" i="3"/>
  <c r="F16" i="4" s="1"/>
  <c r="E28" i="3"/>
  <c r="E16" i="4" s="1"/>
  <c r="I28" i="3"/>
  <c r="I16" i="4" s="1"/>
  <c r="H28" i="3"/>
  <c r="H16" i="4" s="1"/>
  <c r="D28" i="3"/>
  <c r="D16" i="4" s="1"/>
  <c r="C28" i="3"/>
  <c r="C16" i="4" s="1"/>
  <c r="E14" i="4"/>
  <c r="I12" i="3"/>
  <c r="I13" i="4" s="1"/>
  <c r="F12" i="3"/>
  <c r="F13" i="4" s="1"/>
  <c r="E12" i="3"/>
  <c r="E13" i="4" s="1"/>
  <c r="H12" i="3"/>
  <c r="H13" i="4" s="1"/>
  <c r="G13" i="4"/>
  <c r="W26" i="2"/>
  <c r="V26" i="2"/>
  <c r="U26" i="2"/>
  <c r="S26" i="2"/>
  <c r="R26" i="2"/>
  <c r="Q26" i="2"/>
  <c r="O26" i="2"/>
  <c r="M26" i="2"/>
  <c r="D26" i="2"/>
  <c r="K17" i="4"/>
  <c r="H15" i="4"/>
  <c r="F14" i="2"/>
  <c r="G17" i="4" l="1"/>
  <c r="G20" i="4" s="1"/>
  <c r="E17" i="4"/>
  <c r="E20" i="4" s="1"/>
  <c r="H17" i="4"/>
  <c r="F17" i="4"/>
  <c r="I30" i="4" s="1"/>
  <c r="D12" i="3"/>
  <c r="D13" i="4" s="1"/>
  <c r="H26" i="2"/>
  <c r="C26" i="2"/>
  <c r="J20" i="4"/>
  <c r="N17" i="4"/>
  <c r="N20" i="4" s="1"/>
  <c r="M17" i="4"/>
  <c r="M20" i="4" s="1"/>
  <c r="K20" i="4"/>
  <c r="E21" i="4"/>
  <c r="I14" i="4"/>
  <c r="I17" i="4" s="1"/>
  <c r="E26" i="2"/>
  <c r="G14" i="2"/>
  <c r="I52" i="4" l="1"/>
  <c r="C17" i="4"/>
  <c r="C20" i="4" s="1"/>
  <c r="J14" i="2"/>
  <c r="J27" i="2" s="1"/>
  <c r="D17" i="4"/>
  <c r="D20" i="4" s="1"/>
  <c r="F20" i="4"/>
  <c r="G26" i="2"/>
  <c r="K14" i="2"/>
  <c r="L19" i="2" l="1"/>
  <c r="N19" i="2" s="1"/>
  <c r="K26" i="2"/>
  <c r="O19" i="2"/>
  <c r="N26" i="2"/>
  <c r="J26" i="2"/>
  <c r="C11" i="1" l="1"/>
  <c r="C28" i="1" l="1"/>
  <c r="G31" i="4" l="1"/>
  <c r="I20" i="4"/>
  <c r="H20" i="4"/>
  <c r="L17" i="4" l="1"/>
  <c r="L20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<sst xmlns="http://schemas.openxmlformats.org/spreadsheetml/2006/main" count="1000" uniqueCount="264">
  <si>
    <t>Ingresos cobrados del mes</t>
  </si>
  <si>
    <t>ENERO</t>
  </si>
  <si>
    <t>FEBRERO</t>
  </si>
  <si>
    <t>MARZO</t>
  </si>
  <si>
    <t>MAYO</t>
  </si>
  <si>
    <t>JUNIO</t>
  </si>
  <si>
    <t>JULIO</t>
  </si>
  <si>
    <t>NOVIEMBRE</t>
  </si>
  <si>
    <t>DICIEMBRE</t>
  </si>
  <si>
    <t>Costo de ventas</t>
  </si>
  <si>
    <t>Gastos (Gtos,imss, isn)</t>
  </si>
  <si>
    <t>Gastos no deducibles</t>
  </si>
  <si>
    <t>Deducciones de Inversiones del Periodo</t>
  </si>
  <si>
    <t>Utilidad Fiscal</t>
  </si>
  <si>
    <t>Perdidas de ejecicios anteriores</t>
  </si>
  <si>
    <t xml:space="preserve">Base gravable del mes </t>
  </si>
  <si>
    <t>Tasa impuesto 30%</t>
  </si>
  <si>
    <t>X</t>
  </si>
  <si>
    <t>IMPUESTO A PAGAR</t>
  </si>
  <si>
    <t xml:space="preserve">Otros ingresos </t>
  </si>
  <si>
    <t>Descripcion</t>
  </si>
  <si>
    <t>ABRIL</t>
  </si>
  <si>
    <t>AGOSTO</t>
  </si>
  <si>
    <t>SEPTIEMBRE</t>
  </si>
  <si>
    <t>OCTUBRE</t>
  </si>
  <si>
    <t>TOTAL</t>
  </si>
  <si>
    <t>Ingresos acumulables meses anteriores</t>
  </si>
  <si>
    <t>Ingresos nominales</t>
  </si>
  <si>
    <t xml:space="preserve">Gastos y compras del mes </t>
  </si>
  <si>
    <t>Total de deduccciones autorizadas</t>
  </si>
  <si>
    <t>Total gastos acumulables</t>
  </si>
  <si>
    <t>RESUMEN DE IVA</t>
  </si>
  <si>
    <t>MES</t>
  </si>
  <si>
    <t>EGRESOS</t>
  </si>
  <si>
    <t>IVA</t>
  </si>
  <si>
    <t xml:space="preserve"> COBRADOS</t>
  </si>
  <si>
    <t>PAGADOS</t>
  </si>
  <si>
    <t>TRASLADADO</t>
  </si>
  <si>
    <t>ACREDITABLE</t>
  </si>
  <si>
    <t>PAGAR -FAVOR</t>
  </si>
  <si>
    <t>A DECLARAR</t>
  </si>
  <si>
    <t>Monto del Acreditamiento</t>
  </si>
  <si>
    <t>Mes del Saldo a Favor Acreditado</t>
  </si>
  <si>
    <t xml:space="preserve">Remanente Historico </t>
  </si>
  <si>
    <t>Remanante Despues de Aplicación</t>
  </si>
  <si>
    <t>SALDO FINAL</t>
  </si>
  <si>
    <t>BASE INGRESOS</t>
  </si>
  <si>
    <t>FEB-2022</t>
  </si>
  <si>
    <t>MARZO 2022</t>
  </si>
  <si>
    <t>ABRIL 2022</t>
  </si>
  <si>
    <t>MAYO 2022</t>
  </si>
  <si>
    <t>JUN 2022</t>
  </si>
  <si>
    <t>JUL 2022</t>
  </si>
  <si>
    <t>AGO 2022</t>
  </si>
  <si>
    <t>SEP 2022</t>
  </si>
  <si>
    <t>OCT 2022</t>
  </si>
  <si>
    <t>NOV 2022</t>
  </si>
  <si>
    <t>DIC 2022</t>
  </si>
  <si>
    <t>SUBSIDIO AL EMPLEO</t>
  </si>
  <si>
    <t>IMPUESTO RETENIDO</t>
  </si>
  <si>
    <t>TOTA,L RETENIDO</t>
  </si>
  <si>
    <t xml:space="preserve">RETENCIONES IVA PF HONORARIOS </t>
  </si>
  <si>
    <t>RETENCIONES IVA PF ARRENDAMIENTO</t>
  </si>
  <si>
    <t>RETENCION 4% FLETES</t>
  </si>
  <si>
    <t xml:space="preserve">ISR RETENIDO SUELDOS Y SALARIOS </t>
  </si>
  <si>
    <t>RET ISR ARRENDAMIENTO</t>
  </si>
  <si>
    <t>TOTAL RETENIDO</t>
  </si>
  <si>
    <t>RET ISR HONORARIOS</t>
  </si>
  <si>
    <t>HISTORICO</t>
  </si>
  <si>
    <t>ISR</t>
  </si>
  <si>
    <t>RET DE ISR S Y SAL</t>
  </si>
  <si>
    <t>RET DE ISR PF</t>
  </si>
  <si>
    <t xml:space="preserve"> </t>
  </si>
  <si>
    <t xml:space="preserve">RET IVA </t>
  </si>
  <si>
    <t>TOTAL A PAGAR</t>
  </si>
  <si>
    <t xml:space="preserve">ACTUALIZACION </t>
  </si>
  <si>
    <t>RECARGOS</t>
  </si>
  <si>
    <t>LO QUE REALMENTE SE DEBE PAGAR EN MARZO</t>
  </si>
  <si>
    <t>Concepto</t>
  </si>
  <si>
    <t>INPC del mes anterior a aquel en el que se vaya a efectuar el pago</t>
  </si>
  <si>
    <t>FA=</t>
  </si>
  <si>
    <t>Entre</t>
  </si>
  <si>
    <t>INPC del mes anterior a aquel en el que debió haber efectuado el pago</t>
  </si>
  <si>
    <t>Igual</t>
  </si>
  <si>
    <t>Factor de actualización</t>
  </si>
  <si>
    <t xml:space="preserve">RECARGOS </t>
  </si>
  <si>
    <t>INPC HISTORICO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</si>
  <si>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</si>
  <si>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</si>
  <si>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</si>
  <si>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</si>
  <si>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</si>
  <si>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</si>
  <si>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</si>
  <si>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</si>
  <si>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</si>
  <si>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</si>
  <si>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DIC</t>
  </si>
  <si>
    <t>ISR RESICO</t>
  </si>
  <si>
    <t xml:space="preserve">ISR </t>
  </si>
  <si>
    <t xml:space="preserve">ISR A FAVOR </t>
  </si>
  <si>
    <t xml:space="preserve">RET ISR HONORARIOS </t>
  </si>
  <si>
    <t>RET ISR HON A CARGO</t>
  </si>
  <si>
    <t xml:space="preserve">Total de gastos del mes </t>
  </si>
  <si>
    <t>Total de deducciones de inversion acumudada</t>
  </si>
  <si>
    <t>COMPLEMENTARIA</t>
  </si>
  <si>
    <t>PRESENTADA</t>
  </si>
  <si>
    <t xml:space="preserve">PAGOS PROVISIONALES </t>
  </si>
  <si>
    <t xml:space="preserve">IMPUESTO CARGO-FAVOR </t>
  </si>
  <si>
    <t>EJERCICIO 2023</t>
  </si>
  <si>
    <t>RESUMEN DE PAGO DE IMPUESTOS FEDERALES DEL EJERCICIO 2023</t>
  </si>
  <si>
    <t>RET ISR SUELDOS  2023</t>
  </si>
  <si>
    <t>RETENCIONES ISR 2023</t>
  </si>
  <si>
    <t>RETENCIONES IVA 2023</t>
  </si>
  <si>
    <t>ENERO 2023</t>
  </si>
  <si>
    <t>Nombre Emisor</t>
  </si>
  <si>
    <t>SubTotal</t>
  </si>
  <si>
    <t>IVA 16%</t>
  </si>
  <si>
    <t>Conceptos</t>
  </si>
  <si>
    <t>Combustible</t>
  </si>
  <si>
    <t>IEPS 3%</t>
  </si>
  <si>
    <t>IEPS 6%</t>
  </si>
  <si>
    <t>IEPS 7%</t>
  </si>
  <si>
    <t>IEPS 8%</t>
  </si>
  <si>
    <t>IEPS 9%</t>
  </si>
  <si>
    <t>IEPS 26.5%</t>
  </si>
  <si>
    <t>IEPS 30%</t>
  </si>
  <si>
    <t>IEPS 53%</t>
  </si>
  <si>
    <t>IEPS 160%</t>
  </si>
  <si>
    <t>Archivo XML</t>
  </si>
  <si>
    <t>Direccion Emisor</t>
  </si>
  <si>
    <t>Localidad Emisor</t>
  </si>
  <si>
    <t>Direccion Receptor</t>
  </si>
  <si>
    <t>Localidad Receptor</t>
  </si>
  <si>
    <t>IVA 8%</t>
  </si>
  <si>
    <t>IEPS 30.4%</t>
  </si>
  <si>
    <t>IVA Ret 6%</t>
  </si>
  <si>
    <t>No</t>
  </si>
  <si>
    <t>0</t>
  </si>
  <si>
    <t xml:space="preserve">    </t>
  </si>
  <si>
    <t>EFECTIVALE S. de R.L. de C.V.</t>
  </si>
  <si>
    <t>JESUS GONZALEZ LOPEZ</t>
  </si>
  <si>
    <t xml:space="preserve">ARRTO * </t>
  </si>
  <si>
    <t xml:space="preserve">DISPERSION * CARGO ADMINISTRATIVO * </t>
  </si>
  <si>
    <t>CÉDULA DE COBRANZA</t>
  </si>
  <si>
    <t>INGRESOS</t>
  </si>
  <si>
    <t>Fecha</t>
  </si>
  <si>
    <t>Banco</t>
  </si>
  <si>
    <t>Descripción</t>
  </si>
  <si>
    <t>Cliente</t>
  </si>
  <si>
    <t>Subtotal</t>
  </si>
  <si>
    <t>Monto</t>
  </si>
  <si>
    <t>TOTALES ==&gt;&gt;</t>
  </si>
  <si>
    <t>GRUPO EMPRESARIAL EN RECURSOS HUMANOS</t>
  </si>
  <si>
    <t>GRUPO EMPRESRIAL EN RECURSOS HUMANOS</t>
  </si>
  <si>
    <t>Fecha Emision</t>
  </si>
  <si>
    <t>Descuento</t>
  </si>
  <si>
    <t>Total IEPS</t>
  </si>
  <si>
    <t>Retenido IVA</t>
  </si>
  <si>
    <t>Retenido ISR</t>
  </si>
  <si>
    <t>ISH</t>
  </si>
  <si>
    <t>Total</t>
  </si>
  <si>
    <t>TotalOriginal</t>
  </si>
  <si>
    <t>Total Trasladados</t>
  </si>
  <si>
    <t>Total Retenidos</t>
  </si>
  <si>
    <t>Total LocalTrasladado</t>
  </si>
  <si>
    <t>Total LocalRetenido</t>
  </si>
  <si>
    <t>Complemento</t>
  </si>
  <si>
    <t>Moneda</t>
  </si>
  <si>
    <t>Tipo De Cambio</t>
  </si>
  <si>
    <t>FormaDePago</t>
  </si>
  <si>
    <t>Metodo de Pago</t>
  </si>
  <si>
    <t>NumCtaPago</t>
  </si>
  <si>
    <t>Condicion de Pago</t>
  </si>
  <si>
    <t>01/01/2023</t>
  </si>
  <si>
    <t>BANCO SANTANDER MEXICO S.A., INSTITUCION DE BANCA MULTIPLE, GRUPO FINANCIERO SANTANDER MEXICO</t>
  </si>
  <si>
    <t/>
  </si>
  <si>
    <t>MXN</t>
  </si>
  <si>
    <t>1</t>
  </si>
  <si>
    <t>03 - Transferencia electrónica de fondos</t>
  </si>
  <si>
    <t>PUE - Pago en una sola exhibición</t>
  </si>
  <si>
    <t xml:space="preserve">COM MEMBRESIA CUENTA E PYME * </t>
  </si>
  <si>
    <t>7F9A7AD5-4C56-4A41-866D-C89F676C1553@0000000000XX0.xml</t>
  </si>
  <si>
    <t>05/01/2023</t>
  </si>
  <si>
    <t>ValesDeDespensa</t>
  </si>
  <si>
    <t>CONTADO</t>
  </si>
  <si>
    <t>59FF6786-6E73-4326-B6A7-C5068BDFB960@0000000000XX0.xml</t>
  </si>
  <si>
    <t xml:space="preserve">Reposicion tarjetas titulares * </t>
  </si>
  <si>
    <t>6A5DF3F2-5523-4532-854E-F9539EA9F7E5@0000000000XX0.xml</t>
  </si>
  <si>
    <t>26/01/2023</t>
  </si>
  <si>
    <t>319C04C0-6E07-4E1E-8B37-A77CF0596416@0000000000XX0.xml</t>
  </si>
  <si>
    <t>27/01/2023</t>
  </si>
  <si>
    <t xml:space="preserve">DISPERSION * CARGO ADMINISTRATIVO * Otros Servicios * </t>
  </si>
  <si>
    <t>B6EA16F8-4A29-4FB7-B6AF-9B8B640C5064@0000000000XX0.xml</t>
  </si>
  <si>
    <t>TELEFONOS DE MEXICO S.A.B. DE C.V.</t>
  </si>
  <si>
    <t>99 - Por definir</t>
  </si>
  <si>
    <t>PPD - Pago en parcialidades o diferido</t>
  </si>
  <si>
    <t xml:space="preserve">Servicios de Telecomunicaciones * </t>
  </si>
  <si>
    <t>5.94</t>
  </si>
  <si>
    <t>CDEF29CE-D4F4-4EDF-A7C1-7362287574A9@0000000000XX0.xml</t>
  </si>
  <si>
    <t>base</t>
  </si>
  <si>
    <t>RFC Emisor</t>
  </si>
  <si>
    <t>LugarDeExpedicion</t>
  </si>
  <si>
    <t>RFC Receptor</t>
  </si>
  <si>
    <t>Nombre Receptor</t>
  </si>
  <si>
    <t>RegimenFiscalReceptor</t>
  </si>
  <si>
    <t>DomicilioFiscalReceptor</t>
  </si>
  <si>
    <t>TME840315KT6</t>
  </si>
  <si>
    <t>TELEFONOS DE MEXICO</t>
  </si>
  <si>
    <t>06500</t>
  </si>
  <si>
    <t>GER0612138J1</t>
  </si>
  <si>
    <t>IN WEB TRAINING</t>
  </si>
  <si>
    <t>11.5</t>
  </si>
  <si>
    <t>F9D5F942-B86B-41B0-83BB-73622875312A@0000000000XX0.xml</t>
  </si>
  <si>
    <t>626 - Régimen Simplificado de Confianza</t>
  </si>
  <si>
    <t>52172</t>
  </si>
  <si>
    <t>LIAP720428512</t>
  </si>
  <si>
    <t>PABLO RAUL LIBIEN ABRAHAM</t>
  </si>
  <si>
    <t>52177</t>
  </si>
  <si>
    <t xml:space="preserve">1 COTEJO CONTENIDO EN EL NUMERO 25594 * </t>
  </si>
  <si>
    <t>AC1155E0-B931-4BBE-BBEC-E1CCB6AE297F@0000000000XX0.xml</t>
  </si>
  <si>
    <t>GOLJ640709UY9</t>
  </si>
  <si>
    <t>52158</t>
  </si>
  <si>
    <t xml:space="preserve">ARRTO CORRESPONDIENTE AL MES DE ABRIL * </t>
  </si>
  <si>
    <t>55DD5CCC-0907-40DA-A47A-0B075F7B5354@0000000000XX0.xml</t>
  </si>
  <si>
    <t>04/05/2023</t>
  </si>
  <si>
    <t>10/05/2023</t>
  </si>
  <si>
    <t>27/05/2023</t>
  </si>
  <si>
    <t>29/05/2023</t>
  </si>
  <si>
    <t>04ebd00a-cf79-452f-8f32-736228758ff6.xml</t>
  </si>
  <si>
    <t xml:space="preserve">ARRTO CORRESPONDIENTE AL MES DE MAYO * </t>
  </si>
  <si>
    <t>a823e4a1-acbf-4fc3-964a-98b278c6d3de.xml</t>
  </si>
  <si>
    <t>EFE8908015L3</t>
  </si>
  <si>
    <t>EFECTIVALE</t>
  </si>
  <si>
    <t>06140</t>
  </si>
  <si>
    <t xml:space="preserve">CARGO ADMINISTRATIVO * </t>
  </si>
  <si>
    <t>189111a6-e2a5-4ab8-97b3-ac8d5178feed.xml</t>
  </si>
  <si>
    <t>601 - General de Ley Personas Morales</t>
  </si>
  <si>
    <t>3c19d4b9-ce12-4e93-b1be-ad30dae282f9.xml</t>
  </si>
  <si>
    <t xml:space="preserve">Reposición tarjetas titulares * </t>
  </si>
  <si>
    <t>3f4b3a24-7c72-4a35-9631-b636185dbea9.xml</t>
  </si>
  <si>
    <t>229377cb-8ef6-4347-a703-0602cf2b77c9.xml</t>
  </si>
  <si>
    <t>02/06/2023</t>
  </si>
  <si>
    <t>06/06/2023</t>
  </si>
  <si>
    <t>230630025660</t>
  </si>
  <si>
    <t>jul 2023</t>
  </si>
  <si>
    <t>MASWER</t>
  </si>
  <si>
    <t>06/07/2023</t>
  </si>
  <si>
    <t xml:space="preserve">RENTA CORRESPONDIENTE AL MES DE JULIO 2023 * </t>
  </si>
  <si>
    <t>02/08/2023</t>
  </si>
  <si>
    <t>04/08/2023</t>
  </si>
  <si>
    <t>08/08/2023</t>
  </si>
  <si>
    <t>FFE1308264H6</t>
  </si>
  <si>
    <t>FAX FEX</t>
  </si>
  <si>
    <t>50070</t>
  </si>
  <si>
    <t>02/09/2023</t>
  </si>
  <si>
    <t>06/09/2023</t>
  </si>
  <si>
    <t>13/09/2023</t>
  </si>
  <si>
    <t>BSM970519DU8</t>
  </si>
  <si>
    <t>01219</t>
  </si>
  <si>
    <t>FORMATO                                                                                                                                                                                                                         CÁLCULO DE IMPUESTOS FEDERALES</t>
  </si>
  <si>
    <t>Área: CONTABILIDAD</t>
  </si>
  <si>
    <t>Código: F3PNO-CYA-01.01</t>
  </si>
  <si>
    <t>FORMATO                                                                                                                                                                                                                                            CÁLCULO DE IMPUESTOS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</si>
</sst>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_-* #,##0_-;\-* #,##0_-;_-* &quot;-&quot;??_-;_-@_-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i/>
      <u/>
      <sz val="11"/>
      <color theme="1"/>
      <name val="Arial Narrow"/>
      <family val="2"/>
    </font>
    <font>
      <i/>
      <sz val="11"/>
      <color rgb="FFC00000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i/>
      <sz val="10"/>
      <name val="Arial Unicode MS"/>
      <family val="2"/>
    </font>
    <font>
      <b/>
      <i/>
      <sz val="10"/>
      <color rgb="FF7030A0"/>
      <name val="Arial Unicode MS"/>
      <family val="2"/>
    </font>
    <font>
      <b/>
      <sz val="10"/>
      <color rgb="FFFF000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b/>
      <sz val="9"/>
      <color rgb="FF3A3A3A"/>
      <name val="Segoe UI"/>
      <family val="2"/>
    </font>
    <font>
      <sz val="9"/>
      <color theme="1"/>
      <name val="Calibri"/>
      <family val="2"/>
      <scheme val="minor"/>
    </font>
    <font>
      <sz val="9"/>
      <color rgb="FF3A3A3A"/>
      <name val="Segoe UI"/>
      <family val="2"/>
    </font>
    <font>
      <b/>
      <sz val="12"/>
      <color rgb="FFFF0000"/>
      <name val="Arial"/>
      <family val="2"/>
    </font>
    <font>
      <sz val="15"/>
      <color rgb="FF444444"/>
      <name val="Roboto"/>
    </font>
    <font>
      <sz val="11"/>
      <color rgb="FF939598"/>
      <name val="Roboto"/>
    </font>
    <font>
      <i/>
      <sz val="11"/>
      <color theme="1"/>
      <name val="Calibri"/>
      <family val="2"/>
      <scheme val="minor"/>
    </font>
    <font>
      <b/>
      <sz val="12"/>
      <color theme="1"/>
      <name val="Agency FB"/>
      <family val="2"/>
    </font>
    <font>
      <b/>
      <sz val="12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3"/>
      <color theme="7" tint="-0.249977111117893"/>
      <name val="Calibri"/>
      <family val="2"/>
      <scheme val="minor"/>
    </font>
    <font>
      <b/>
      <i/>
      <sz val="10"/>
      <color theme="7" tint="-0.249977111117893"/>
      <name val="Arial Unicode MS"/>
      <family val="2"/>
    </font>
    <font>
      <b/>
      <sz val="13"/>
      <color rgb="FF0070C0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0"/>
      <color rgb="FF00000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6"/>
      <color rgb="FF212529"/>
      <name val="Open Sans"/>
      <family val="2"/>
    </font>
    <font>
      <b/>
      <sz val="2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rgb="FFC00000"/>
      </right>
      <top style="medium">
        <color rgb="FFC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C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C00000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C00000"/>
      </left>
      <right/>
      <top style="thin">
        <color indexed="64"/>
      </top>
      <bottom style="medium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C00000"/>
      </top>
      <bottom style="double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C00000"/>
      </bottom>
      <diagonal/>
    </border>
    <border>
      <left style="medium">
        <color rgb="FFC1C3D1"/>
      </left>
      <right style="medium">
        <color rgb="FFC1C3D1"/>
      </right>
      <top style="medium">
        <color rgb="FFC1C3D1"/>
      </top>
      <bottom style="medium">
        <color rgb="FFC1C3D1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</cellStyleXfs>
  <cellXfs count="212">
    <xf numFmtId="0" fontId="0" fillId="0" borderId="0" xfId="0"/>
    <xf numFmtId="164" fontId="5" fillId="8" borderId="1" xfId="1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64" fontId="17" fillId="8" borderId="1" xfId="10" applyNumberFormat="1" applyFont="1" applyBorder="1" applyAlignment="1">
      <alignment horizontal="center"/>
    </xf>
    <xf numFmtId="0" fontId="17" fillId="8" borderId="1" xfId="10" applyFont="1" applyBorder="1"/>
    <xf numFmtId="43" fontId="12" fillId="0" borderId="0" xfId="1" applyFont="1" applyAlignment="1"/>
    <xf numFmtId="43" fontId="12" fillId="0" borderId="3" xfId="1" applyFont="1" applyBorder="1" applyAlignment="1"/>
    <xf numFmtId="43" fontId="15" fillId="0" borderId="0" xfId="1" applyFont="1" applyAlignment="1"/>
    <xf numFmtId="0" fontId="18" fillId="0" borderId="0" xfId="0" applyFont="1"/>
    <xf numFmtId="0" fontId="11" fillId="0" borderId="0" xfId="0" applyFont="1"/>
    <xf numFmtId="0" fontId="10" fillId="0" borderId="0" xfId="0" applyFont="1"/>
    <xf numFmtId="0" fontId="19" fillId="0" borderId="0" xfId="0" applyFont="1"/>
    <xf numFmtId="0" fontId="20" fillId="0" borderId="0" xfId="0" applyFont="1"/>
    <xf numFmtId="0" fontId="8" fillId="8" borderId="6" xfId="10" applyBorder="1" applyAlignment="1">
      <alignment horizontal="center"/>
    </xf>
    <xf numFmtId="0" fontId="8" fillId="8" borderId="7" xfId="10" applyBorder="1" applyAlignment="1">
      <alignment horizontal="center"/>
    </xf>
    <xf numFmtId="0" fontId="8" fillId="7" borderId="7" xfId="9" applyBorder="1" applyAlignment="1">
      <alignment horizontal="center"/>
    </xf>
    <xf numFmtId="40" fontId="8" fillId="8" borderId="8" xfId="10" applyNumberFormat="1" applyBorder="1" applyAlignment="1">
      <alignment horizontal="center"/>
    </xf>
    <xf numFmtId="40" fontId="8" fillId="7" borderId="8" xfId="9" applyNumberFormat="1" applyBorder="1" applyAlignment="1">
      <alignment horizontal="center"/>
    </xf>
    <xf numFmtId="40" fontId="8" fillId="6" borderId="7" xfId="8" applyNumberFormat="1" applyBorder="1"/>
    <xf numFmtId="40" fontId="10" fillId="0" borderId="7" xfId="0" applyNumberFormat="1" applyFont="1" applyBorder="1"/>
    <xf numFmtId="40" fontId="21" fillId="0" borderId="9" xfId="0" applyNumberFormat="1" applyFont="1" applyBorder="1"/>
    <xf numFmtId="40" fontId="21" fillId="0" borderId="10" xfId="0" applyNumberFormat="1" applyFont="1" applyBorder="1"/>
    <xf numFmtId="40" fontId="21" fillId="0" borderId="11" xfId="0" applyNumberFormat="1" applyFont="1" applyBorder="1"/>
    <xf numFmtId="0" fontId="8" fillId="8" borderId="13" xfId="10" applyBorder="1" applyAlignment="1">
      <alignment horizontal="center"/>
    </xf>
    <xf numFmtId="0" fontId="8" fillId="8" borderId="14" xfId="10" applyBorder="1" applyAlignment="1">
      <alignment horizontal="center"/>
    </xf>
    <xf numFmtId="0" fontId="8" fillId="7" borderId="14" xfId="9" applyBorder="1" applyAlignment="1">
      <alignment horizontal="center"/>
    </xf>
    <xf numFmtId="40" fontId="8" fillId="8" borderId="15" xfId="10" applyNumberFormat="1" applyBorder="1" applyAlignment="1">
      <alignment horizontal="center"/>
    </xf>
    <xf numFmtId="40" fontId="8" fillId="7" borderId="16" xfId="9" applyNumberFormat="1" applyBorder="1" applyAlignment="1">
      <alignment horizontal="center"/>
    </xf>
    <xf numFmtId="40" fontId="8" fillId="6" borderId="17" xfId="8" applyNumberFormat="1" applyBorder="1" applyAlignment="1">
      <alignment horizontal="center"/>
    </xf>
    <xf numFmtId="40" fontId="11" fillId="0" borderId="17" xfId="0" applyNumberFormat="1" applyFont="1" applyBorder="1" applyAlignment="1">
      <alignment horizontal="center"/>
    </xf>
    <xf numFmtId="40" fontId="22" fillId="0" borderId="18" xfId="0" applyNumberFormat="1" applyFont="1" applyBorder="1" applyAlignment="1">
      <alignment horizontal="center"/>
    </xf>
    <xf numFmtId="40" fontId="22" fillId="0" borderId="17" xfId="0" applyNumberFormat="1" applyFont="1" applyBorder="1" applyAlignment="1">
      <alignment horizontal="center"/>
    </xf>
    <xf numFmtId="40" fontId="22" fillId="0" borderId="19" xfId="0" applyNumberFormat="1" applyFont="1" applyBorder="1" applyAlignment="1">
      <alignment horizontal="center"/>
    </xf>
    <xf numFmtId="10" fontId="8" fillId="8" borderId="21" xfId="10" applyNumberFormat="1" applyBorder="1" applyAlignment="1">
      <alignment horizontal="center"/>
    </xf>
    <xf numFmtId="10" fontId="8" fillId="7" borderId="22" xfId="9" applyNumberFormat="1" applyBorder="1" applyAlignment="1">
      <alignment horizontal="center"/>
    </xf>
    <xf numFmtId="40" fontId="8" fillId="8" borderId="22" xfId="10" applyNumberFormat="1" applyBorder="1" applyAlignment="1">
      <alignment horizontal="center"/>
    </xf>
    <xf numFmtId="40" fontId="8" fillId="7" borderId="22" xfId="9" applyNumberFormat="1" applyBorder="1" applyAlignment="1">
      <alignment horizontal="center"/>
    </xf>
    <xf numFmtId="40" fontId="8" fillId="6" borderId="22" xfId="8" applyNumberFormat="1" applyBorder="1" applyAlignment="1">
      <alignment horizontal="center"/>
    </xf>
    <xf numFmtId="40" fontId="10" fillId="0" borderId="22" xfId="0" applyNumberFormat="1" applyFont="1" applyBorder="1" applyAlignment="1">
      <alignment horizontal="center"/>
    </xf>
    <xf numFmtId="0" fontId="23" fillId="0" borderId="23" xfId="0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25" xfId="0" applyFont="1" applyBorder="1" applyAlignment="1">
      <alignment wrapText="1"/>
    </xf>
    <xf numFmtId="0" fontId="11" fillId="0" borderId="12" xfId="0" applyFont="1" applyBorder="1"/>
    <xf numFmtId="40" fontId="10" fillId="0" borderId="0" xfId="0" applyNumberFormat="1" applyFont="1"/>
    <xf numFmtId="40" fontId="11" fillId="0" borderId="0" xfId="0" applyNumberFormat="1" applyFont="1"/>
    <xf numFmtId="43" fontId="24" fillId="0" borderId="26" xfId="1" applyFont="1" applyFill="1" applyBorder="1"/>
    <xf numFmtId="17" fontId="24" fillId="0" borderId="0" xfId="0" applyNumberFormat="1" applyFont="1"/>
    <xf numFmtId="165" fontId="24" fillId="0" borderId="0" xfId="1" applyNumberFormat="1" applyFont="1" applyFill="1" applyBorder="1"/>
    <xf numFmtId="165" fontId="24" fillId="0" borderId="27" xfId="0" applyNumberFormat="1" applyFont="1" applyBorder="1"/>
    <xf numFmtId="165" fontId="24" fillId="0" borderId="26" xfId="1" applyNumberFormat="1" applyFont="1" applyFill="1" applyBorder="1"/>
    <xf numFmtId="17" fontId="9" fillId="0" borderId="0" xfId="4" quotePrefix="1" applyNumberFormat="1" applyFont="1" applyFill="1" applyBorder="1"/>
    <xf numFmtId="165" fontId="24" fillId="0" borderId="27" xfId="1" applyNumberFormat="1" applyFont="1" applyBorder="1"/>
    <xf numFmtId="17" fontId="2" fillId="0" borderId="0" xfId="4" quotePrefix="1" applyNumberFormat="1" applyFill="1" applyBorder="1"/>
    <xf numFmtId="4" fontId="10" fillId="0" borderId="0" xfId="0" applyNumberFormat="1" applyFont="1"/>
    <xf numFmtId="165" fontId="24" fillId="0" borderId="27" xfId="1" applyNumberFormat="1" applyFont="1" applyFill="1" applyBorder="1"/>
    <xf numFmtId="0" fontId="24" fillId="0" borderId="0" xfId="0" applyFont="1"/>
    <xf numFmtId="17" fontId="3" fillId="0" borderId="0" xfId="5" quotePrefix="1" applyNumberFormat="1" applyFill="1" applyBorder="1"/>
    <xf numFmtId="165" fontId="24" fillId="0" borderId="0" xfId="0" applyNumberFormat="1" applyFont="1"/>
    <xf numFmtId="17" fontId="6" fillId="0" borderId="0" xfId="5" quotePrefix="1" applyNumberFormat="1" applyFont="1" applyFill="1" applyBorder="1"/>
    <xf numFmtId="17" fontId="25" fillId="0" borderId="0" xfId="5" quotePrefix="1" applyNumberFormat="1" applyFont="1" applyFill="1" applyBorder="1"/>
    <xf numFmtId="165" fontId="24" fillId="0" borderId="26" xfId="0" applyNumberFormat="1" applyFont="1" applyBorder="1"/>
    <xf numFmtId="0" fontId="24" fillId="0" borderId="27" xfId="0" applyFont="1" applyBorder="1"/>
    <xf numFmtId="40" fontId="22" fillId="0" borderId="26" xfId="0" applyNumberFormat="1" applyFont="1" applyBorder="1"/>
    <xf numFmtId="40" fontId="21" fillId="0" borderId="0" xfId="0" applyNumberFormat="1" applyFont="1"/>
    <xf numFmtId="40" fontId="21" fillId="0" borderId="27" xfId="0" applyNumberFormat="1" applyFont="1" applyBorder="1"/>
    <xf numFmtId="0" fontId="11" fillId="0" borderId="28" xfId="0" applyFont="1" applyBorder="1"/>
    <xf numFmtId="40" fontId="11" fillId="0" borderId="29" xfId="0" applyNumberFormat="1" applyFont="1" applyBorder="1"/>
    <xf numFmtId="43" fontId="22" fillId="0" borderId="30" xfId="1" applyFont="1" applyFill="1" applyBorder="1"/>
    <xf numFmtId="40" fontId="22" fillId="0" borderId="31" xfId="0" applyNumberFormat="1" applyFont="1" applyBorder="1"/>
    <xf numFmtId="40" fontId="22" fillId="0" borderId="32" xfId="0" applyNumberFormat="1" applyFont="1" applyBorder="1"/>
    <xf numFmtId="40" fontId="11" fillId="0" borderId="4" xfId="0" applyNumberFormat="1" applyFont="1" applyBorder="1"/>
    <xf numFmtId="0" fontId="10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  <xf numFmtId="0" fontId="26" fillId="0" borderId="0" xfId="0" applyFont="1"/>
    <xf numFmtId="44" fontId="11" fillId="0" borderId="0" xfId="0" applyNumberFormat="1" applyFont="1"/>
    <xf numFmtId="43" fontId="10" fillId="0" borderId="0" xfId="1" applyFont="1" applyFill="1"/>
    <xf numFmtId="0" fontId="5" fillId="7" borderId="0" xfId="9" quotePrefix="1" applyFont="1"/>
    <xf numFmtId="17" fontId="5" fillId="7" borderId="0" xfId="9" quotePrefix="1" applyNumberFormat="1" applyFont="1"/>
    <xf numFmtId="44" fontId="0" fillId="0" borderId="0" xfId="2" applyFont="1"/>
    <xf numFmtId="44" fontId="9" fillId="0" borderId="33" xfId="2" applyFont="1" applyBorder="1"/>
    <xf numFmtId="44" fontId="0" fillId="0" borderId="34" xfId="2" applyFont="1" applyBorder="1" applyAlignment="1">
      <alignment horizontal="right"/>
    </xf>
    <xf numFmtId="44" fontId="0" fillId="0" borderId="34" xfId="2" applyFont="1" applyBorder="1"/>
    <xf numFmtId="44" fontId="0" fillId="0" borderId="34" xfId="2" applyFont="1" applyBorder="1" applyAlignment="1"/>
    <xf numFmtId="44" fontId="0" fillId="0" borderId="0" xfId="2" applyFont="1" applyBorder="1"/>
    <xf numFmtId="44" fontId="0" fillId="0" borderId="4" xfId="2" applyFont="1" applyBorder="1"/>
    <xf numFmtId="0" fontId="0" fillId="0" borderId="0" xfId="0" quotePrefix="1"/>
    <xf numFmtId="44" fontId="0" fillId="0" borderId="0" xfId="2" applyFont="1" applyFill="1" applyBorder="1"/>
    <xf numFmtId="0" fontId="8" fillId="10" borderId="0" xfId="12"/>
    <xf numFmtId="0" fontId="8" fillId="5" borderId="0" xfId="7"/>
    <xf numFmtId="0" fontId="27" fillId="0" borderId="0" xfId="0" applyFont="1"/>
    <xf numFmtId="0" fontId="4" fillId="0" borderId="0" xfId="6" applyFill="1" applyBorder="1"/>
    <xf numFmtId="43" fontId="4" fillId="0" borderId="0" xfId="6" applyNumberFormat="1" applyFill="1" applyBorder="1"/>
    <xf numFmtId="0" fontId="8" fillId="9" borderId="0" xfId="11" applyAlignment="1">
      <alignment horizontal="center"/>
    </xf>
    <xf numFmtId="0" fontId="7" fillId="0" borderId="0" xfId="0" applyFont="1" applyAlignment="1">
      <alignment horizontal="center"/>
    </xf>
    <xf numFmtId="44" fontId="0" fillId="0" borderId="0" xfId="0" applyNumberFormat="1"/>
    <xf numFmtId="43" fontId="0" fillId="0" borderId="0" xfId="0" applyNumberFormat="1"/>
    <xf numFmtId="40" fontId="0" fillId="0" borderId="0" xfId="0" applyNumberFormat="1"/>
    <xf numFmtId="0" fontId="0" fillId="0" borderId="2" xfId="0" applyBorder="1"/>
    <xf numFmtId="44" fontId="0" fillId="0" borderId="2" xfId="0" applyNumberFormat="1" applyBorder="1"/>
    <xf numFmtId="0" fontId="29" fillId="0" borderId="0" xfId="0" applyFont="1"/>
    <xf numFmtId="44" fontId="29" fillId="0" borderId="0" xfId="2" applyFont="1"/>
    <xf numFmtId="44" fontId="29" fillId="0" borderId="0" xfId="0" applyNumberFormat="1" applyFont="1"/>
    <xf numFmtId="44" fontId="0" fillId="0" borderId="0" xfId="2" applyFont="1" applyFill="1"/>
    <xf numFmtId="44" fontId="29" fillId="0" borderId="35" xfId="0" applyNumberFormat="1" applyFont="1" applyBorder="1"/>
    <xf numFmtId="0" fontId="29" fillId="0" borderId="35" xfId="0" applyFont="1" applyBorder="1"/>
    <xf numFmtId="43" fontId="29" fillId="0" borderId="0" xfId="0" applyNumberFormat="1" applyFont="1"/>
    <xf numFmtId="44" fontId="7" fillId="12" borderId="0" xfId="0" applyNumberFormat="1" applyFont="1" applyFill="1"/>
    <xf numFmtId="0" fontId="30" fillId="13" borderId="36" xfId="0" applyFont="1" applyFill="1" applyBorder="1" applyAlignment="1">
      <alignment horizontal="left" vertical="top"/>
    </xf>
    <xf numFmtId="0" fontId="31" fillId="13" borderId="36" xfId="0" applyFont="1" applyFill="1" applyBorder="1"/>
    <xf numFmtId="0" fontId="31" fillId="0" borderId="36" xfId="0" applyFont="1" applyBorder="1"/>
    <xf numFmtId="0" fontId="32" fillId="13" borderId="36" xfId="0" applyFont="1" applyFill="1" applyBorder="1" applyAlignment="1">
      <alignment horizontal="left" vertical="top"/>
    </xf>
    <xf numFmtId="0" fontId="0" fillId="0" borderId="38" xfId="0" applyBorder="1"/>
    <xf numFmtId="0" fontId="32" fillId="13" borderId="36" xfId="0" applyFont="1" applyFill="1" applyBorder="1" applyAlignment="1">
      <alignment horizontal="left" vertical="center"/>
    </xf>
    <xf numFmtId="10" fontId="0" fillId="0" borderId="0" xfId="0" applyNumberFormat="1"/>
    <xf numFmtId="0" fontId="34" fillId="14" borderId="39" xfId="0" applyFont="1" applyFill="1" applyBorder="1" applyAlignment="1">
      <alignment horizontal="center" vertical="center" wrapText="1"/>
    </xf>
    <xf numFmtId="0" fontId="35" fillId="13" borderId="39" xfId="0" applyFont="1" applyFill="1" applyBorder="1" applyAlignment="1">
      <alignment horizontal="center" vertical="center" wrapText="1"/>
    </xf>
    <xf numFmtId="0" fontId="36" fillId="0" borderId="0" xfId="0" applyFont="1"/>
    <xf numFmtId="0" fontId="5" fillId="10" borderId="0" xfId="12" applyFont="1"/>
    <xf numFmtId="0" fontId="5" fillId="5" borderId="0" xfId="7" applyFont="1"/>
    <xf numFmtId="0" fontId="37" fillId="0" borderId="0" xfId="0" applyFont="1"/>
    <xf numFmtId="0" fontId="38" fillId="11" borderId="0" xfId="0" applyFont="1" applyFill="1"/>
    <xf numFmtId="0" fontId="39" fillId="0" borderId="0" xfId="0" applyFont="1"/>
    <xf numFmtId="44" fontId="9" fillId="0" borderId="0" xfId="0" applyNumberFormat="1" applyFont="1"/>
    <xf numFmtId="44" fontId="0" fillId="0" borderId="33" xfId="2" applyFont="1" applyBorder="1"/>
    <xf numFmtId="0" fontId="42" fillId="11" borderId="0" xfId="0" applyFont="1" applyFill="1"/>
    <xf numFmtId="44" fontId="0" fillId="12" borderId="0" xfId="0" applyNumberFormat="1" applyFill="1"/>
    <xf numFmtId="43" fontId="0" fillId="0" borderId="0" xfId="1" applyFont="1"/>
    <xf numFmtId="44" fontId="0" fillId="12" borderId="0" xfId="2" applyFont="1" applyFill="1"/>
    <xf numFmtId="44" fontId="0" fillId="12" borderId="2" xfId="0" applyNumberFormat="1" applyFill="1" applyBorder="1"/>
    <xf numFmtId="43" fontId="25" fillId="12" borderId="0" xfId="0" applyNumberFormat="1" applyFont="1" applyFill="1"/>
    <xf numFmtId="0" fontId="13" fillId="0" borderId="33" xfId="0" applyFont="1" applyBorder="1"/>
    <xf numFmtId="43" fontId="44" fillId="0" borderId="0" xfId="1" applyFont="1" applyAlignment="1"/>
    <xf numFmtId="43" fontId="45" fillId="0" borderId="3" xfId="1" applyFont="1" applyBorder="1" applyAlignment="1"/>
    <xf numFmtId="0" fontId="46" fillId="0" borderId="0" xfId="0" applyFont="1"/>
    <xf numFmtId="43" fontId="16" fillId="0" borderId="0" xfId="1" applyFont="1" applyAlignment="1"/>
    <xf numFmtId="0" fontId="47" fillId="0" borderId="0" xfId="0" applyFont="1"/>
    <xf numFmtId="43" fontId="12" fillId="12" borderId="0" xfId="1" applyFont="1" applyFill="1" applyAlignment="1"/>
    <xf numFmtId="43" fontId="16" fillId="15" borderId="0" xfId="1" applyFont="1" applyFill="1" applyAlignment="1"/>
    <xf numFmtId="43" fontId="44" fillId="0" borderId="0" xfId="1" applyFont="1" applyFill="1" applyAlignment="1"/>
    <xf numFmtId="14" fontId="0" fillId="0" borderId="0" xfId="0" applyNumberFormat="1"/>
    <xf numFmtId="43" fontId="0" fillId="16" borderId="0" xfId="1" applyFont="1" applyFill="1"/>
    <xf numFmtId="43" fontId="12" fillId="17" borderId="0" xfId="1" applyFont="1" applyFill="1" applyAlignment="1"/>
    <xf numFmtId="0" fontId="44" fillId="0" borderId="0" xfId="0" applyFont="1"/>
    <xf numFmtId="43" fontId="12" fillId="0" borderId="0" xfId="1" applyFont="1" applyFill="1" applyAlignment="1"/>
    <xf numFmtId="43" fontId="12" fillId="0" borderId="0" xfId="1" applyFont="1" applyBorder="1" applyAlignment="1"/>
    <xf numFmtId="43" fontId="15" fillId="0" borderId="0" xfId="1" applyFont="1" applyBorder="1" applyAlignment="1"/>
    <xf numFmtId="9" fontId="12" fillId="0" borderId="33" xfId="3" applyFont="1" applyBorder="1" applyAlignment="1"/>
    <xf numFmtId="43" fontId="12" fillId="0" borderId="33" xfId="1" applyFont="1" applyBorder="1" applyAlignment="1"/>
    <xf numFmtId="43" fontId="15" fillId="0" borderId="41" xfId="1" applyFont="1" applyBorder="1" applyAlignment="1"/>
    <xf numFmtId="43" fontId="12" fillId="0" borderId="41" xfId="1" applyFont="1" applyBorder="1" applyAlignment="1"/>
    <xf numFmtId="43" fontId="12" fillId="0" borderId="42" xfId="1" applyFont="1" applyFill="1" applyBorder="1" applyAlignment="1"/>
    <xf numFmtId="43" fontId="44" fillId="0" borderId="42" xfId="1" applyFont="1" applyFill="1" applyBorder="1" applyAlignment="1"/>
    <xf numFmtId="0" fontId="50" fillId="0" borderId="0" xfId="0" applyFont="1"/>
    <xf numFmtId="0" fontId="52" fillId="0" borderId="43" xfId="0" applyFont="1" applyBorder="1" applyAlignment="1">
      <alignment horizontal="center"/>
    </xf>
    <xf numFmtId="8" fontId="0" fillId="0" borderId="0" xfId="0" applyNumberFormat="1"/>
    <xf numFmtId="43" fontId="53" fillId="0" borderId="43" xfId="1" applyFont="1" applyBorder="1" applyAlignment="1">
      <alignment horizontal="right"/>
    </xf>
    <xf numFmtId="43" fontId="53" fillId="0" borderId="43" xfId="1" applyFont="1" applyBorder="1"/>
    <xf numFmtId="0" fontId="48" fillId="0" borderId="0" xfId="13"/>
    <xf numFmtId="43" fontId="48" fillId="0" borderId="0" xfId="15" applyFont="1"/>
    <xf numFmtId="43" fontId="49" fillId="0" borderId="0" xfId="15" applyFont="1"/>
    <xf numFmtId="0" fontId="54" fillId="0" borderId="0" xfId="16"/>
    <xf numFmtId="43" fontId="54" fillId="0" borderId="0" xfId="17" applyFont="1"/>
    <xf numFmtId="43" fontId="49" fillId="0" borderId="0" xfId="17" applyFont="1"/>
    <xf numFmtId="17" fontId="0" fillId="0" borderId="0" xfId="0" applyNumberFormat="1"/>
    <xf numFmtId="43" fontId="7" fillId="0" borderId="34" xfId="1" applyFont="1" applyBorder="1"/>
    <xf numFmtId="17" fontId="51" fillId="0" borderId="0" xfId="0" quotePrefix="1" applyNumberFormat="1" applyFont="1"/>
    <xf numFmtId="0" fontId="55" fillId="0" borderId="0" xfId="0" quotePrefix="1" applyFont="1"/>
    <xf numFmtId="44" fontId="0" fillId="18" borderId="2" xfId="0" applyNumberFormat="1" applyFill="1" applyBorder="1"/>
    <xf numFmtId="44" fontId="0" fillId="18" borderId="0" xfId="2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0" fillId="0" borderId="4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0" fillId="0" borderId="36" xfId="0" applyBorder="1" applyAlignment="1">
      <alignment horizontal="center" vertical="center"/>
    </xf>
    <xf numFmtId="0" fontId="56" fillId="0" borderId="36" xfId="0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 vertical="center"/>
    </xf>
    <xf numFmtId="10" fontId="11" fillId="0" borderId="20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5" fillId="6" borderId="0" xfId="8" applyFont="1" applyAlignment="1">
      <alignment horizontal="center" wrapText="1"/>
    </xf>
    <xf numFmtId="0" fontId="4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37" xfId="0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56" fillId="0" borderId="46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56" fillId="0" borderId="33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</cellXfs>
  <cellStyles count="18">
    <cellStyle name="Bueno" xfId="4" builtinId="26"/>
    <cellStyle name="Énfasis1" xfId="7" builtinId="29"/>
    <cellStyle name="Énfasis2" xfId="8" builtinId="33"/>
    <cellStyle name="Énfasis3" xfId="9" builtinId="37"/>
    <cellStyle name="Énfasis4" xfId="10" builtinId="41"/>
    <cellStyle name="Énfasis5" xfId="11" builtinId="45"/>
    <cellStyle name="Énfasis6" xfId="12" builtinId="49"/>
    <cellStyle name="Entrada" xfId="6" builtinId="20"/>
    <cellStyle name="Millares" xfId="1" builtinId="3"/>
    <cellStyle name="Millares 2" xfId="14" xr:uid="{6FE227C6-ECF9-4DD6-A2F3-4539BC86F04D}"/>
    <cellStyle name="Millares 3" xfId="15" xr:uid="{AD91B051-F5A1-489A-916F-26B9A8EED082}"/>
    <cellStyle name="Millares 4" xfId="17" xr:uid="{A600FE60-99DF-4694-ABC1-73A0E0B8C921}"/>
    <cellStyle name="Moneda" xfId="2" builtinId="4"/>
    <cellStyle name="Neutral" xfId="5" builtinId="28"/>
    <cellStyle name="Normal" xfId="0" builtinId="0"/>
    <cellStyle name="Normal 2" xfId="13" xr:uid="{F5CDA7D0-CCB5-4FF8-8203-494D71B659CB}"/>
    <cellStyle name="Normal 3" xfId="16" xr:uid="{C46D44F4-8514-4280-ACA9-49305E96E876}"/>
    <cellStyle name="Porcentaje" xfId="3" builtinId="5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89647</xdr:colOff>
      <xdr:row>0</xdr:row>
      <xdr:rowOff>0</xdr:rowOff>
    </xdr:from>
    <xdr:to>
      <xdr:col>13</xdr:col>
      <xdr:colOff>761999</xdr:colOff>
      <xdr:row>2</xdr:row>
      <xdr:rowOff>29881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EC714-C1C3-F2CC-A5DA-ACE1D973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1471" y="0"/>
          <a:ext cx="672352" cy="672352"/>
        </a:xfrm>
        <a:prstGeom prst="rect">
          <a:avLst/>
        </a:prstGeom>
      </xdr:spPr>
    </xdr:pic>
    <xdr:clientData/>
  </xdr:twoCellAnchor>
  <xdr:twoCellAnchor editAs="oneCell">
    <xdr:from>
      <xdr:col>14</xdr:col>
      <xdr:colOff>60353</xdr:colOff>
      <xdr:row>0</xdr:row>
      <xdr:rowOff>15530</xdr:rowOff>
    </xdr:from>
    <xdr:to>
      <xdr:col>14</xdr:col>
      <xdr:colOff>672353</xdr:colOff>
      <xdr:row>1</xdr:row>
      <xdr:rowOff>306295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0311BB-7886-F6B3-6930-C6DC5CA4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1529" y="15530"/>
          <a:ext cx="612000" cy="61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63500</xdr:colOff>
      <xdr:row>0</xdr:row>
      <xdr:rowOff>42333</xdr:rowOff>
    </xdr:from>
    <xdr:to>
      <xdr:col>21</xdr:col>
      <xdr:colOff>952499</xdr:colOff>
      <xdr:row>1</xdr:row>
      <xdr:rowOff>444499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F7130-666B-C8EC-68D8-7E214B2B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8250" y="42333"/>
          <a:ext cx="888999" cy="888999"/>
        </a:xfrm>
        <a:prstGeom prst="rect">
          <a:avLst/>
        </a:prstGeom>
      </xdr:spPr>
    </xdr:pic>
    <xdr:clientData/>
  </xdr:twoCellAnchor>
  <xdr:twoCellAnchor editAs="oneCell">
    <xdr:from>
      <xdr:col>22</xdr:col>
      <xdr:colOff>118250</xdr:colOff>
      <xdr:row>0</xdr:row>
      <xdr:rowOff>97083</xdr:rowOff>
    </xdr:from>
    <xdr:to>
      <xdr:col>22</xdr:col>
      <xdr:colOff>952499</xdr:colOff>
      <xdr:row>1</xdr:row>
      <xdr:rowOff>444499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DD3EE4-B596-8410-2E98-450F5584D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6667" y="97083"/>
          <a:ext cx="834249" cy="834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63501</xdr:colOff>
      <xdr:row>0</xdr:row>
      <xdr:rowOff>42333</xdr:rowOff>
    </xdr:from>
    <xdr:to>
      <xdr:col>12</xdr:col>
      <xdr:colOff>812801</xdr:colOff>
      <xdr:row>1</xdr:row>
      <xdr:rowOff>387017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FF49A5-ED44-4AC2-88D2-289912ADB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6301" y="42333"/>
          <a:ext cx="749300" cy="751084"/>
        </a:xfrm>
        <a:prstGeom prst="rect">
          <a:avLst/>
        </a:prstGeom>
      </xdr:spPr>
    </xdr:pic>
    <xdr:clientData/>
  </xdr:twoCellAnchor>
  <xdr:twoCellAnchor editAs="oneCell">
    <xdr:from>
      <xdr:col>13</xdr:col>
      <xdr:colOff>118251</xdr:colOff>
      <xdr:row>0</xdr:row>
      <xdr:rowOff>97083</xdr:rowOff>
    </xdr:from>
    <xdr:to>
      <xdr:col>13</xdr:col>
      <xdr:colOff>742951</xdr:colOff>
      <xdr:row>1</xdr:row>
      <xdr:rowOff>316968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09CC94-0203-4566-B716-1DF99BE74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0051" y="97083"/>
          <a:ext cx="624700" cy="626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141940</xdr:colOff>
      <xdr:row>0</xdr:row>
      <xdr:rowOff>0</xdr:rowOff>
    </xdr:from>
    <xdr:to>
      <xdr:col>13</xdr:col>
      <xdr:colOff>948763</xdr:colOff>
      <xdr:row>1</xdr:row>
      <xdr:rowOff>403410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69EE09-50DF-2A81-8422-DB0662061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4646" y="0"/>
          <a:ext cx="806823" cy="806822"/>
        </a:xfrm>
        <a:prstGeom prst="rect">
          <a:avLst/>
        </a:prstGeom>
      </xdr:spPr>
    </xdr:pic>
    <xdr:clientData/>
  </xdr:twoCellAnchor>
  <xdr:twoCellAnchor editAs="oneCell">
    <xdr:from>
      <xdr:col>14</xdr:col>
      <xdr:colOff>67823</xdr:colOff>
      <xdr:row>0</xdr:row>
      <xdr:rowOff>0</xdr:rowOff>
    </xdr:from>
    <xdr:to>
      <xdr:col>14</xdr:col>
      <xdr:colOff>851647</xdr:colOff>
      <xdr:row>1</xdr:row>
      <xdr:rowOff>380412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5AD538-FFC6-A0A0-7B8D-9F94BA42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8823" y="0"/>
          <a:ext cx="783824" cy="7838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88901</xdr:colOff>
      <xdr:row>0</xdr:row>
      <xdr:rowOff>16933</xdr:rowOff>
    </xdr:from>
    <xdr:to>
      <xdr:col>6</xdr:col>
      <xdr:colOff>774701</xdr:colOff>
      <xdr:row>1</xdr:row>
      <xdr:rowOff>323366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5AA8B1-178A-4973-A58E-C73E0C37B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1051" y="16933"/>
          <a:ext cx="685800" cy="687433"/>
        </a:xfrm>
        <a:prstGeom prst="rect">
          <a:avLst/>
        </a:prstGeom>
      </xdr:spPr>
    </xdr:pic>
    <xdr:clientData/>
  </xdr:twoCellAnchor>
  <xdr:twoCellAnchor editAs="oneCell">
    <xdr:from>
      <xdr:col>7</xdr:col>
      <xdr:colOff>251601</xdr:colOff>
      <xdr:row>0</xdr:row>
      <xdr:rowOff>78033</xdr:rowOff>
    </xdr:from>
    <xdr:to>
      <xdr:col>7</xdr:col>
      <xdr:colOff>857251</xdr:colOff>
      <xdr:row>1</xdr:row>
      <xdr:rowOff>304220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BEBAC2-60DC-4672-8C3F-FC938AC3F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3701" y="78033"/>
          <a:ext cx="605650" cy="6071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117928</xdr:colOff>
      <xdr:row>0</xdr:row>
      <xdr:rowOff>9071</xdr:rowOff>
    </xdr:from>
    <xdr:to>
      <xdr:col>21</xdr:col>
      <xdr:colOff>825499</xdr:colOff>
      <xdr:row>1</xdr:row>
      <xdr:rowOff>344713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44677-FBA6-5603-0C6B-C8DC1C9EA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9928" y="9071"/>
          <a:ext cx="707571" cy="707571"/>
        </a:xfrm>
        <a:prstGeom prst="rect">
          <a:avLst/>
        </a:prstGeom>
      </xdr:spPr>
    </xdr:pic>
    <xdr:clientData/>
  </xdr:twoCellAnchor>
  <xdr:twoCellAnchor editAs="oneCell">
    <xdr:from>
      <xdr:col>22</xdr:col>
      <xdr:colOff>95573</xdr:colOff>
      <xdr:row>0</xdr:row>
      <xdr:rowOff>32073</xdr:rowOff>
    </xdr:from>
    <xdr:to>
      <xdr:col>22</xdr:col>
      <xdr:colOff>762001</xdr:colOff>
      <xdr:row>1</xdr:row>
      <xdr:rowOff>326572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36E646-73BC-1F9C-96C2-A7FCED6DC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9359" y="32073"/>
          <a:ext cx="666428" cy="6664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LLY/EMPRESAS%202022/SOLUCIONES%20EMPRESARIALES/IMPUESTOS/PAPEL%20DE%20TRABAJO%20IMPUESTOS%202022%20SOLEM%20(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"/>
      <sheetName val="IVA"/>
      <sheetName val="RETDEIVA-ISR"/>
      <sheetName val="RESUMEN"/>
    </sheetNames>
    <sheetDataSet>
      <sheetData sheetId="0">
        <row r="33">
          <cell r="L33">
            <v>0</v>
          </cell>
        </row>
      </sheetData>
      <sheetData sheetId="1"/>
      <sheetData sheetId="2">
        <row r="6">
          <cell r="K6"/>
          <cell r="N6"/>
          <cell r="O6"/>
        </row>
        <row r="16">
          <cell r="N16">
            <v>0</v>
          </cell>
          <cell r="O16">
            <v>0</v>
          </cell>
        </row>
        <row r="23">
          <cell r="N23">
            <v>0</v>
          </cell>
          <cell r="O23">
            <v>0</v>
          </cell>
        </row>
      </sheetData>
      <sheetData sheetId="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6B2A55-910F-489D-8ABB-E7B2A5998FDB}" name="Tabla1" displayName="Tabla1" ref="B11:O20" totalsRowShown="0" headerRowDxfId="0" headerRowCellStyle="Énfasis5">
  <autoFilter ref="B11:O20" xr:uid="{C16B2A55-910F-489D-8ABB-E7B2A5998FDB}"/>
  <tableColumns count="14">
    <tableColumn id="1" xr3:uid="{316FD5C6-367C-43F0-B953-BF8B9C43087F}" name="HISTORICO"/>
    <tableColumn id="2" xr3:uid="{E675B5BF-07F5-4436-BA35-B7C98293C86F}" name="ENERO"/>
    <tableColumn id="3" xr3:uid="{57B0B6E8-E8CF-422C-8FF7-472A61433AC8}" name="FEBRERO"/>
    <tableColumn id="4" xr3:uid="{F9B9D0EB-2C4C-4853-AA30-366862C8D1B0}" name="MARZO"/>
    <tableColumn id="5" xr3:uid="{C7CE534A-4986-48EC-9B0E-2AE8BDD8FF89}" name="ABRIL"/>
    <tableColumn id="6" xr3:uid="{1CE13A7C-21D0-4E59-BD55-CDE68ACC3E90}" name="MAYO"/>
    <tableColumn id="7" xr3:uid="{E8D2BCF6-E4D8-4578-A3CD-646EC9C48CED}" name="JUNIO"/>
    <tableColumn id="8" xr3:uid="{FA4932BD-15D6-4898-9EE4-CA21D864DCA7}" name="JULIO"/>
    <tableColumn id="9" xr3:uid="{419EDC07-8FA0-4512-AEF6-2F85B755EDA9}" name="AGOSTO"/>
    <tableColumn id="10" xr3:uid="{C0D55FC9-58E9-4C24-ABE4-8710486AB51C}" name="SEPTIEMBRE"/>
    <tableColumn id="11" xr3:uid="{C2C0C3A0-9268-4A53-A70D-C8373C9470FB}" name="OCTUBRE"/>
    <tableColumn id="12" xr3:uid="{FB276416-0F8F-4784-BD8D-33F695AE602B}" name="NOVIEMBRE"/>
    <tableColumn id="13" xr3:uid="{7EB78CFC-4561-44EB-A96D-4E4D0B59A25C}" name="DICIEMBRE"/>
    <tableColumn id="14" xr3:uid="{9EE3950C-1B1A-4CEB-86DB-D11AE683086A}" name="TOTAL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749E-901B-4AFF-B2CB-B7B9C785C343}">
  <dimension ref="A1:W33"/>
  <sheetViews>
    <sheetView tabSelected="1" topLeftCell="H1" zoomScale="85" zoomScaleNormal="85" workbookViewId="0">
      <selection activeCell="N5" sqref="N5"/>
    </sheetView>
  </sheetViews>
  <sheetFormatPr baseColWidth="10" defaultRowHeight="14.5"/>
  <cols>
    <col min="1" max="1" width="2.7265625" customWidth="1"/>
    <col min="2" max="2" width="37.1796875" bestFit="1" customWidth="1"/>
    <col min="3" max="10" width="13.26953125" style="9" bestFit="1" customWidth="1"/>
    <col min="11" max="11" width="12.54296875" style="9" bestFit="1" customWidth="1"/>
    <col min="12" max="12" width="13.26953125" style="9" bestFit="1" customWidth="1"/>
    <col min="13" max="13" width="12.453125" style="9" bestFit="1" customWidth="1"/>
    <col min="14" max="15" width="11.453125" style="9"/>
  </cols>
  <sheetData>
    <row r="1" spans="1:23" ht="25" customHeight="1">
      <c r="A1" s="180" t="e" vm="1">
        <v>#VALUE!</v>
      </c>
      <c r="B1" s="180"/>
      <c r="C1" s="195" t="s">
        <v>260</v>
      </c>
      <c r="D1" s="196"/>
      <c r="E1" s="196"/>
      <c r="F1" s="196"/>
      <c r="G1" s="196"/>
      <c r="H1" s="196"/>
      <c r="I1" s="196"/>
      <c r="J1" s="196"/>
      <c r="K1" s="196"/>
      <c r="L1" s="196"/>
      <c r="M1" s="197"/>
      <c r="N1" s="204"/>
      <c r="O1" s="204"/>
      <c r="P1" s="174"/>
      <c r="Q1" s="174"/>
      <c r="R1" s="174"/>
      <c r="S1" s="174"/>
      <c r="T1" s="174"/>
      <c r="U1" s="174"/>
      <c r="V1" s="174"/>
      <c r="W1" s="174"/>
    </row>
    <row r="2" spans="1:23" ht="25" customHeight="1">
      <c r="A2" s="180"/>
      <c r="B2" s="180"/>
      <c r="C2" s="198"/>
      <c r="D2" s="199"/>
      <c r="E2" s="199"/>
      <c r="F2" s="199"/>
      <c r="G2" s="199"/>
      <c r="H2" s="199"/>
      <c r="I2" s="199"/>
      <c r="J2" s="199"/>
      <c r="K2" s="199"/>
      <c r="L2" s="199"/>
      <c r="M2" s="200"/>
      <c r="N2" s="205"/>
      <c r="O2" s="205"/>
      <c r="P2" s="174"/>
      <c r="Q2" s="174"/>
      <c r="R2" s="174"/>
      <c r="S2" s="174"/>
      <c r="T2" s="174"/>
      <c r="U2" s="174"/>
      <c r="V2" s="174"/>
      <c r="W2" s="174"/>
    </row>
    <row r="3" spans="1:23" ht="15" customHeight="1">
      <c r="A3" s="180"/>
      <c r="B3" s="180"/>
      <c r="C3" s="198"/>
      <c r="D3" s="199"/>
      <c r="E3" s="199"/>
      <c r="F3" s="199"/>
      <c r="G3" s="199"/>
      <c r="H3" s="199"/>
      <c r="I3" s="199"/>
      <c r="J3" s="199"/>
      <c r="K3" s="199"/>
      <c r="L3" s="199"/>
      <c r="M3" s="200"/>
      <c r="N3" s="191" t="s">
        <v>261</v>
      </c>
      <c r="O3" s="192"/>
      <c r="P3" s="174"/>
      <c r="Q3" s="174"/>
      <c r="R3" s="174"/>
      <c r="S3" s="174"/>
      <c r="T3" s="174"/>
      <c r="U3" s="174"/>
      <c r="V3" s="174"/>
      <c r="W3" s="174"/>
    </row>
    <row r="4" spans="1:23" ht="15" customHeight="1">
      <c r="A4" s="180"/>
      <c r="B4" s="180"/>
      <c r="C4" s="201"/>
      <c r="D4" s="202"/>
      <c r="E4" s="202"/>
      <c r="F4" s="202"/>
      <c r="G4" s="202"/>
      <c r="H4" s="202"/>
      <c r="I4" s="202"/>
      <c r="J4" s="202"/>
      <c r="K4" s="202"/>
      <c r="L4" s="202"/>
      <c r="M4" s="203"/>
      <c r="N4" s="193" t="s">
        <v>262</v>
      </c>
      <c r="O4" s="194"/>
      <c r="P4" s="174"/>
      <c r="Q4" s="174"/>
      <c r="R4" s="174"/>
      <c r="S4" s="174"/>
      <c r="T4" s="174"/>
      <c r="U4" s="174"/>
      <c r="V4" s="174"/>
      <c r="W4" s="174"/>
    </row>
    <row r="5" spans="1:23" ht="17">
      <c r="B5" s="179" t="s">
        <v>153</v>
      </c>
      <c r="C5" s="179"/>
      <c r="D5" s="179"/>
      <c r="E5" s="179"/>
    </row>
    <row r="6" spans="1:23" ht="17">
      <c r="B6" s="178" t="s">
        <v>98</v>
      </c>
      <c r="C6" s="178"/>
      <c r="D6" s="178"/>
    </row>
    <row r="7" spans="1:23">
      <c r="A7" s="1"/>
      <c r="B7" s="1" t="s">
        <v>20</v>
      </c>
      <c r="C7" s="7" t="s">
        <v>1</v>
      </c>
      <c r="D7" s="7" t="s">
        <v>2</v>
      </c>
      <c r="E7" s="7" t="s">
        <v>3</v>
      </c>
      <c r="F7" s="7" t="s">
        <v>21</v>
      </c>
      <c r="G7" s="7" t="s">
        <v>4</v>
      </c>
      <c r="H7" s="7" t="s">
        <v>5</v>
      </c>
      <c r="I7" s="7" t="s">
        <v>6</v>
      </c>
      <c r="J7" s="7" t="s">
        <v>22</v>
      </c>
      <c r="K7" s="7" t="s">
        <v>23</v>
      </c>
      <c r="L7" s="7" t="s">
        <v>24</v>
      </c>
      <c r="M7" s="7" t="s">
        <v>7</v>
      </c>
      <c r="N7" s="7" t="s">
        <v>8</v>
      </c>
      <c r="O7" s="8" t="s">
        <v>25</v>
      </c>
    </row>
    <row r="8" spans="1:23">
      <c r="B8" s="2" t="s">
        <v>26</v>
      </c>
      <c r="C8" s="138">
        <v>0</v>
      </c>
      <c r="D8" s="141"/>
      <c r="E8" s="141"/>
      <c r="F8" s="141"/>
      <c r="G8" s="141"/>
      <c r="H8" s="141">
        <f>+INGRESOS!F20</f>
        <v>26990</v>
      </c>
      <c r="I8" s="141"/>
      <c r="J8" s="141"/>
    </row>
    <row r="9" spans="1:23">
      <c r="B9" s="2" t="s">
        <v>0</v>
      </c>
      <c r="C9" s="9">
        <v>0</v>
      </c>
      <c r="D9" s="140"/>
      <c r="E9" s="140"/>
      <c r="F9" s="140"/>
      <c r="G9" s="140"/>
    </row>
    <row r="10" spans="1:23">
      <c r="B10" s="2" t="s">
        <v>19</v>
      </c>
      <c r="C10" s="10">
        <v>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23">
      <c r="B11" s="3" t="s">
        <v>27</v>
      </c>
      <c r="C11" s="9">
        <f t="shared" ref="C11" si="0">+C9+C10</f>
        <v>0</v>
      </c>
    </row>
    <row r="12" spans="1:23">
      <c r="B12" s="2"/>
    </row>
    <row r="13" spans="1:23">
      <c r="B13" s="3" t="s">
        <v>28</v>
      </c>
    </row>
    <row r="14" spans="1:23">
      <c r="B14" s="2" t="s">
        <v>9</v>
      </c>
      <c r="C14" s="9">
        <v>0</v>
      </c>
    </row>
    <row r="15" spans="1:23">
      <c r="B15" s="2" t="s">
        <v>10</v>
      </c>
      <c r="C15" s="9">
        <f>94742+699</f>
        <v>95441</v>
      </c>
    </row>
    <row r="16" spans="1:23">
      <c r="B16" s="4" t="s">
        <v>11</v>
      </c>
      <c r="C16" s="136">
        <v>0</v>
      </c>
      <c r="D16" s="136"/>
      <c r="E16" s="136"/>
      <c r="F16" s="136"/>
      <c r="G16" s="136"/>
      <c r="H16" s="136"/>
      <c r="I16" s="136"/>
      <c r="J16" s="136"/>
      <c r="K16" s="136"/>
      <c r="L16" s="10"/>
      <c r="M16" s="10"/>
      <c r="N16" s="10"/>
      <c r="O16" s="10"/>
    </row>
    <row r="17" spans="1:15">
      <c r="B17" s="2" t="s">
        <v>103</v>
      </c>
      <c r="C17" s="140">
        <f>+C14+C15+C16</f>
        <v>95441</v>
      </c>
      <c r="D17" s="140"/>
      <c r="E17" s="140"/>
      <c r="F17" s="140"/>
      <c r="G17" s="140"/>
      <c r="H17" s="140"/>
      <c r="I17" s="140"/>
      <c r="J17" s="140"/>
      <c r="K17" s="140"/>
      <c r="L17" s="140"/>
    </row>
    <row r="19" spans="1:15">
      <c r="B19" s="3" t="s">
        <v>30</v>
      </c>
      <c r="C19" s="135">
        <f>+C17</f>
        <v>95441</v>
      </c>
      <c r="D19" s="142"/>
      <c r="E19" s="135"/>
      <c r="F19" s="135"/>
      <c r="G19" s="135"/>
      <c r="H19" s="135"/>
      <c r="I19" s="135"/>
      <c r="J19" s="135"/>
      <c r="K19" s="135"/>
      <c r="L19" s="135"/>
    </row>
    <row r="20" spans="1:15">
      <c r="B20" s="3"/>
    </row>
    <row r="21" spans="1:15">
      <c r="B21" s="2" t="s">
        <v>12</v>
      </c>
      <c r="C21" s="9">
        <v>0</v>
      </c>
    </row>
    <row r="22" spans="1:15">
      <c r="B22" s="134" t="s">
        <v>104</v>
      </c>
      <c r="C22" s="135">
        <f>+C21</f>
        <v>0</v>
      </c>
      <c r="D22" s="135"/>
      <c r="E22" s="135"/>
      <c r="F22" s="135"/>
      <c r="G22" s="135"/>
      <c r="H22" s="135"/>
      <c r="I22" s="135"/>
      <c r="J22" s="135"/>
      <c r="K22" s="135"/>
      <c r="L22" s="135"/>
    </row>
    <row r="23" spans="1:15">
      <c r="B23" s="6" t="s">
        <v>29</v>
      </c>
      <c r="C23" s="138">
        <f>+C19+C22</f>
        <v>95441</v>
      </c>
      <c r="D23" s="141"/>
      <c r="E23" s="141"/>
      <c r="F23" s="141"/>
      <c r="G23" s="141"/>
      <c r="H23" s="141"/>
      <c r="I23" s="141"/>
      <c r="J23" s="141"/>
      <c r="K23" s="141"/>
      <c r="L23" s="141"/>
    </row>
    <row r="24" spans="1:15">
      <c r="B24" s="2"/>
    </row>
    <row r="25" spans="1:15">
      <c r="B25" s="2" t="s">
        <v>13</v>
      </c>
      <c r="C25" s="11">
        <f>+C9-C23</f>
        <v>-95441</v>
      </c>
      <c r="D25" s="11"/>
      <c r="E25" s="11"/>
      <c r="F25" s="11"/>
      <c r="G25" s="11"/>
      <c r="H25" s="11"/>
      <c r="I25" s="11"/>
      <c r="J25" s="11"/>
      <c r="K25" s="11"/>
      <c r="L25" s="11"/>
    </row>
    <row r="26" spans="1:15">
      <c r="B26" s="2" t="s">
        <v>14</v>
      </c>
      <c r="C26" s="145">
        <v>0</v>
      </c>
      <c r="D26" s="145"/>
      <c r="E26" s="145"/>
      <c r="F26" s="145"/>
      <c r="G26" s="145"/>
      <c r="H26" s="145"/>
      <c r="I26" s="145"/>
      <c r="J26" s="145"/>
      <c r="K26" s="145"/>
      <c r="L26" s="145"/>
    </row>
    <row r="27" spans="1:15">
      <c r="B27" s="2"/>
    </row>
    <row r="28" spans="1:15">
      <c r="B28" s="2" t="s">
        <v>15</v>
      </c>
      <c r="C28" s="9">
        <f t="shared" ref="C28" si="1">+C25</f>
        <v>-95441</v>
      </c>
    </row>
    <row r="29" spans="1:15">
      <c r="A29" t="s">
        <v>17</v>
      </c>
      <c r="B29" s="2" t="s">
        <v>16</v>
      </c>
      <c r="C29" s="150">
        <v>0.3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1"/>
      <c r="N29" s="151"/>
      <c r="O29" s="148"/>
    </row>
    <row r="30" spans="1:15">
      <c r="B30" s="5" t="s">
        <v>18</v>
      </c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8"/>
      <c r="N30" s="148"/>
      <c r="O30" s="148"/>
    </row>
    <row r="31" spans="1:15">
      <c r="B31" s="2" t="s">
        <v>107</v>
      </c>
      <c r="C31" s="152">
        <v>0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</row>
    <row r="32" spans="1:15" ht="15" thickBot="1">
      <c r="B32" s="146" t="s">
        <v>108</v>
      </c>
      <c r="C32" s="154"/>
      <c r="D32" s="154"/>
      <c r="E32" s="155"/>
      <c r="F32" s="154"/>
      <c r="G32" s="154"/>
      <c r="H32" s="154"/>
      <c r="I32" s="154"/>
      <c r="J32" s="154"/>
      <c r="K32" s="154"/>
      <c r="L32" s="154"/>
      <c r="M32" s="154"/>
      <c r="N32" s="154"/>
      <c r="O32" s="147"/>
    </row>
    <row r="33" spans="2:2" ht="15" thickTop="1">
      <c r="B33" s="120"/>
    </row>
  </sheetData>
  <mergeCells count="8">
    <mergeCell ref="B6:D6"/>
    <mergeCell ref="B5:E5"/>
    <mergeCell ref="A1:B4"/>
    <mergeCell ref="N4:O4"/>
    <mergeCell ref="N3:O3"/>
    <mergeCell ref="C1:M4"/>
    <mergeCell ref="N1:N2"/>
    <mergeCell ref="O1:O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7264-3A74-4FE1-9202-A81CA456F1AB}">
  <dimension ref="A1:W29"/>
  <sheetViews>
    <sheetView topLeftCell="D1" zoomScale="60" zoomScaleNormal="60" workbookViewId="0">
      <selection activeCell="V4" sqref="V1:W4"/>
    </sheetView>
  </sheetViews>
  <sheetFormatPr baseColWidth="10" defaultRowHeight="14.5"/>
  <cols>
    <col min="2" max="2" width="12.54296875" customWidth="1"/>
    <col min="3" max="4" width="14.1796875" bestFit="1" customWidth="1"/>
    <col min="5" max="5" width="13.26953125" bestFit="1" customWidth="1"/>
    <col min="6" max="6" width="13.26953125" customWidth="1"/>
    <col min="7" max="7" width="16.81640625" customWidth="1"/>
    <col min="8" max="8" width="13.7265625" bestFit="1" customWidth="1"/>
    <col min="9" max="9" width="13.7265625" customWidth="1"/>
    <col min="10" max="10" width="17.54296875" bestFit="1" customWidth="1"/>
    <col min="11" max="11" width="14.453125" customWidth="1"/>
    <col min="12" max="12" width="14.1796875" customWidth="1"/>
    <col min="17" max="17" width="13.54296875" customWidth="1"/>
    <col min="18" max="18" width="12.26953125" customWidth="1"/>
    <col min="22" max="22" width="13.90625" customWidth="1"/>
    <col min="23" max="23" width="16.08984375" customWidth="1"/>
  </cols>
  <sheetData>
    <row r="1" spans="1:23" ht="38.5" customHeight="1">
      <c r="A1" s="185" t="e" vm="1">
        <v>#VALUE!</v>
      </c>
      <c r="B1" s="185"/>
      <c r="C1" s="185"/>
      <c r="D1" s="195" t="s">
        <v>263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7"/>
      <c r="V1" s="208"/>
      <c r="W1" s="208"/>
    </row>
    <row r="2" spans="1:23" ht="38.5" customHeight="1">
      <c r="A2" s="185"/>
      <c r="B2" s="185"/>
      <c r="C2" s="185"/>
      <c r="D2" s="198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200"/>
      <c r="V2" s="209"/>
      <c r="W2" s="209"/>
    </row>
    <row r="3" spans="1:23" ht="14.5" customHeight="1">
      <c r="A3" s="185"/>
      <c r="B3" s="185"/>
      <c r="C3" s="185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00"/>
      <c r="V3" s="206" t="s">
        <v>261</v>
      </c>
      <c r="W3" s="207"/>
    </row>
    <row r="4" spans="1:23">
      <c r="A4" s="185"/>
      <c r="B4" s="185"/>
      <c r="C4" s="185"/>
      <c r="D4" s="201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3"/>
      <c r="V4" s="206" t="s">
        <v>262</v>
      </c>
      <c r="W4" s="207"/>
    </row>
    <row r="6" spans="1:23">
      <c r="B6" s="128" t="s">
        <v>154</v>
      </c>
      <c r="C6" s="12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4"/>
    </row>
    <row r="7" spans="1:23">
      <c r="B7" s="15" t="s">
        <v>31</v>
      </c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23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23" ht="15" thickBot="1">
      <c r="B9" s="16" t="s">
        <v>109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/>
    </row>
    <row r="10" spans="1:23" ht="15" customHeight="1">
      <c r="B10" s="182" t="s">
        <v>32</v>
      </c>
      <c r="C10" s="17" t="s">
        <v>46</v>
      </c>
      <c r="D10" s="18" t="s">
        <v>46</v>
      </c>
      <c r="E10" s="19" t="s">
        <v>33</v>
      </c>
      <c r="F10" s="19" t="s">
        <v>33</v>
      </c>
      <c r="G10" s="20" t="s">
        <v>34</v>
      </c>
      <c r="H10" s="21" t="s">
        <v>34</v>
      </c>
      <c r="I10" s="21" t="s">
        <v>34</v>
      </c>
      <c r="J10" s="22"/>
      <c r="K10" s="23"/>
      <c r="L10" s="24"/>
      <c r="M10" s="25"/>
      <c r="N10" s="25"/>
      <c r="O10" s="26"/>
      <c r="P10" s="24"/>
      <c r="Q10" s="25"/>
      <c r="R10" s="25"/>
      <c r="S10" s="26"/>
      <c r="T10" s="24"/>
      <c r="U10" s="25"/>
      <c r="V10" s="25"/>
      <c r="W10" s="26"/>
    </row>
    <row r="11" spans="1:23" ht="15" thickBot="1">
      <c r="B11" s="183"/>
      <c r="C11" s="27" t="s">
        <v>35</v>
      </c>
      <c r="D11" s="28" t="s">
        <v>35</v>
      </c>
      <c r="E11" s="29" t="s">
        <v>36</v>
      </c>
      <c r="F11" s="29" t="s">
        <v>36</v>
      </c>
      <c r="G11" s="30" t="s">
        <v>37</v>
      </c>
      <c r="H11" s="31" t="s">
        <v>38</v>
      </c>
      <c r="I11" s="31" t="s">
        <v>38</v>
      </c>
      <c r="J11" s="32" t="s">
        <v>39</v>
      </c>
      <c r="K11" s="33" t="s">
        <v>40</v>
      </c>
      <c r="L11" s="34"/>
      <c r="M11" s="35"/>
      <c r="N11" s="35"/>
      <c r="O11" s="36"/>
      <c r="P11" s="34"/>
      <c r="Q11" s="35"/>
      <c r="R11" s="35"/>
      <c r="S11" s="36"/>
      <c r="T11" s="34"/>
      <c r="U11" s="35"/>
      <c r="V11" s="35"/>
      <c r="W11" s="36"/>
    </row>
    <row r="12" spans="1:23" ht="39.75" customHeight="1" thickBot="1">
      <c r="B12" s="184"/>
      <c r="C12" s="37">
        <v>0.16</v>
      </c>
      <c r="D12" s="37">
        <v>0</v>
      </c>
      <c r="E12" s="38">
        <v>0.16</v>
      </c>
      <c r="F12" s="38">
        <v>0.08</v>
      </c>
      <c r="G12" s="39"/>
      <c r="H12" s="40"/>
      <c r="I12" s="38">
        <v>0.08</v>
      </c>
      <c r="J12" s="41"/>
      <c r="K12" s="42"/>
      <c r="L12" s="43" t="s">
        <v>41</v>
      </c>
      <c r="M12" s="44" t="s">
        <v>42</v>
      </c>
      <c r="N12" s="44" t="s">
        <v>43</v>
      </c>
      <c r="O12" s="45" t="s">
        <v>44</v>
      </c>
      <c r="P12" s="43" t="s">
        <v>41</v>
      </c>
      <c r="Q12" s="44" t="s">
        <v>42</v>
      </c>
      <c r="R12" s="44" t="s">
        <v>43</v>
      </c>
      <c r="S12" s="45" t="s">
        <v>44</v>
      </c>
      <c r="T12" s="43" t="s">
        <v>41</v>
      </c>
      <c r="U12" s="44" t="s">
        <v>42</v>
      </c>
      <c r="V12" s="44" t="s">
        <v>43</v>
      </c>
      <c r="W12" s="45" t="s">
        <v>44</v>
      </c>
    </row>
    <row r="13" spans="1:23">
      <c r="B13" s="46"/>
      <c r="C13" s="14"/>
      <c r="D13" s="14"/>
      <c r="E13" s="14"/>
      <c r="F13" s="14"/>
      <c r="G13" s="47"/>
      <c r="H13" s="13"/>
      <c r="I13" s="13"/>
      <c r="J13" s="48"/>
      <c r="K13" s="47"/>
      <c r="L13" s="49"/>
      <c r="M13" s="50"/>
      <c r="N13" s="51"/>
      <c r="O13" s="52"/>
      <c r="P13" s="49"/>
      <c r="Q13" s="50"/>
      <c r="R13" s="51"/>
      <c r="S13" s="52"/>
      <c r="T13" s="49"/>
      <c r="U13" s="50"/>
      <c r="V13" s="51"/>
      <c r="W13" s="52"/>
    </row>
    <row r="14" spans="1:23">
      <c r="B14" s="46" t="s">
        <v>1</v>
      </c>
      <c r="C14" s="47">
        <v>0</v>
      </c>
      <c r="D14" s="47">
        <v>0</v>
      </c>
      <c r="E14" s="47">
        <v>21015</v>
      </c>
      <c r="F14" s="47">
        <f>+I14/0.08</f>
        <v>0</v>
      </c>
      <c r="G14" s="47">
        <f>C14*0.16</f>
        <v>0</v>
      </c>
      <c r="H14" s="47">
        <f t="shared" ref="H14:H20" si="0">+E14*0.16</f>
        <v>3362.4</v>
      </c>
      <c r="I14" s="47">
        <v>0</v>
      </c>
      <c r="J14" s="48">
        <f t="shared" ref="J14:J19" si="1">+G14-H14-I14</f>
        <v>-3362.4</v>
      </c>
      <c r="K14" s="48">
        <f>+J14-L14-P14</f>
        <v>-4769.3999999999996</v>
      </c>
      <c r="L14" s="53">
        <v>1407</v>
      </c>
      <c r="M14" s="54"/>
      <c r="N14" s="51"/>
      <c r="O14" s="55"/>
      <c r="P14" s="53"/>
      <c r="Q14" s="54"/>
      <c r="R14" s="51"/>
      <c r="S14" s="52"/>
      <c r="T14" s="53"/>
      <c r="U14" s="56"/>
      <c r="V14" s="51"/>
      <c r="W14" s="52"/>
    </row>
    <row r="15" spans="1:23">
      <c r="B15" s="46" t="s">
        <v>2</v>
      </c>
      <c r="C15" s="57">
        <v>0</v>
      </c>
      <c r="D15" s="47">
        <v>0</v>
      </c>
      <c r="E15" s="47">
        <v>20055</v>
      </c>
      <c r="F15" s="47">
        <v>0</v>
      </c>
      <c r="G15" s="47">
        <v>0</v>
      </c>
      <c r="H15" s="47">
        <f t="shared" si="0"/>
        <v>3208.8</v>
      </c>
      <c r="I15" s="47">
        <v>0</v>
      </c>
      <c r="J15" s="48">
        <f t="shared" si="1"/>
        <v>-3208.8</v>
      </c>
      <c r="K15" s="48">
        <f>+J15-L15-P15</f>
        <v>-3208.8</v>
      </c>
      <c r="L15" s="53"/>
      <c r="M15" s="54"/>
      <c r="N15" s="51"/>
      <c r="O15" s="58"/>
      <c r="P15" s="53"/>
      <c r="Q15" s="59"/>
      <c r="R15" s="51"/>
      <c r="S15" s="58"/>
      <c r="T15" s="53"/>
      <c r="U15" s="59"/>
      <c r="V15" s="51"/>
      <c r="W15" s="58"/>
    </row>
    <row r="16" spans="1:23">
      <c r="B16" s="46" t="s">
        <v>3</v>
      </c>
      <c r="C16" s="57">
        <v>0</v>
      </c>
      <c r="D16" s="47">
        <v>0</v>
      </c>
      <c r="E16" s="47">
        <v>24402</v>
      </c>
      <c r="F16" s="47">
        <v>0</v>
      </c>
      <c r="G16" s="47">
        <v>0</v>
      </c>
      <c r="H16" s="47">
        <f t="shared" si="0"/>
        <v>3904.32</v>
      </c>
      <c r="I16" s="47">
        <v>0</v>
      </c>
      <c r="J16" s="48">
        <f t="shared" si="1"/>
        <v>-3904.32</v>
      </c>
      <c r="K16" s="48">
        <f>+J16-L16-P16</f>
        <v>-3904.32</v>
      </c>
      <c r="L16" s="53"/>
      <c r="M16" s="60"/>
      <c r="N16" s="61"/>
      <c r="O16" s="52"/>
      <c r="P16" s="53"/>
      <c r="Q16" s="60"/>
      <c r="R16" s="61"/>
      <c r="S16" s="52"/>
      <c r="T16" s="53"/>
      <c r="U16" s="60"/>
      <c r="V16" s="61"/>
      <c r="W16" s="52"/>
    </row>
    <row r="17" spans="2:23">
      <c r="B17" s="46" t="s">
        <v>21</v>
      </c>
      <c r="C17" s="47">
        <v>0</v>
      </c>
      <c r="D17" s="47">
        <v>0</v>
      </c>
      <c r="E17" s="47">
        <f>+XML!J27</f>
        <v>15331.375</v>
      </c>
      <c r="F17" s="47">
        <v>0</v>
      </c>
      <c r="G17" s="47">
        <v>0</v>
      </c>
      <c r="H17" s="47">
        <f t="shared" si="0"/>
        <v>2453.02</v>
      </c>
      <c r="I17" s="47">
        <v>0</v>
      </c>
      <c r="J17" s="48">
        <f t="shared" si="1"/>
        <v>-2453.02</v>
      </c>
      <c r="K17" s="48">
        <f>+J17-L17-P17</f>
        <v>-2453.02</v>
      </c>
      <c r="L17" s="53"/>
      <c r="M17" s="62"/>
      <c r="N17" s="61"/>
      <c r="O17" s="52"/>
      <c r="P17" s="53"/>
      <c r="Q17" s="63"/>
      <c r="R17" s="61"/>
      <c r="S17" s="52"/>
      <c r="T17" s="53"/>
      <c r="U17" s="63"/>
      <c r="V17" s="61"/>
      <c r="W17" s="52"/>
    </row>
    <row r="18" spans="2:23">
      <c r="B18" s="46" t="s">
        <v>4</v>
      </c>
      <c r="C18" s="47">
        <v>0</v>
      </c>
      <c r="D18" s="47">
        <v>0</v>
      </c>
      <c r="E18" s="47">
        <f>+XML!J42</f>
        <v>16146.625</v>
      </c>
      <c r="F18" s="47">
        <v>0</v>
      </c>
      <c r="G18" s="47">
        <v>0</v>
      </c>
      <c r="H18" s="47">
        <f t="shared" si="0"/>
        <v>2583.46</v>
      </c>
      <c r="I18" s="47">
        <v>0</v>
      </c>
      <c r="J18" s="48">
        <f t="shared" si="1"/>
        <v>-2583.46</v>
      </c>
      <c r="K18" s="48">
        <f>+J18-L18-P18</f>
        <v>-2583.46</v>
      </c>
      <c r="L18" s="53"/>
      <c r="M18" s="50"/>
      <c r="N18" s="61"/>
      <c r="O18" s="52">
        <v>-1407</v>
      </c>
      <c r="P18" s="53"/>
      <c r="Q18" s="50"/>
      <c r="R18" s="61"/>
      <c r="S18" s="52"/>
      <c r="T18" s="53"/>
      <c r="U18" s="50"/>
      <c r="V18" s="61"/>
      <c r="W18" s="52"/>
    </row>
    <row r="19" spans="2:23">
      <c r="B19" s="46" t="s">
        <v>5</v>
      </c>
      <c r="C19" s="47">
        <f>+INGRESOS!F20</f>
        <v>26990</v>
      </c>
      <c r="D19" s="47">
        <v>0</v>
      </c>
      <c r="E19" s="47">
        <f>+XML!J48</f>
        <v>14771.625</v>
      </c>
      <c r="F19" s="47">
        <v>0</v>
      </c>
      <c r="G19" s="47">
        <f>+C19*0.16</f>
        <v>4318.3999999999996</v>
      </c>
      <c r="H19" s="47">
        <f t="shared" si="0"/>
        <v>2363.46</v>
      </c>
      <c r="I19" s="47">
        <v>0</v>
      </c>
      <c r="J19" s="48">
        <f t="shared" si="1"/>
        <v>1954.9399999999996</v>
      </c>
      <c r="K19" s="48"/>
      <c r="L19" s="53">
        <f>+K14*-1</f>
        <v>4769.3999999999996</v>
      </c>
      <c r="M19" s="63">
        <v>44927</v>
      </c>
      <c r="N19" s="61">
        <f>+L19</f>
        <v>4769.3999999999996</v>
      </c>
      <c r="O19" s="52">
        <f>+N19-J19</f>
        <v>2814.46</v>
      </c>
      <c r="P19" s="170" t="s">
        <v>244</v>
      </c>
      <c r="Q19" s="63"/>
      <c r="R19" s="61"/>
      <c r="S19" s="52"/>
      <c r="T19" s="53"/>
      <c r="U19" s="63"/>
      <c r="V19" s="61"/>
      <c r="W19" s="52"/>
    </row>
    <row r="20" spans="2:23">
      <c r="B20" s="46" t="s">
        <v>6</v>
      </c>
      <c r="C20" s="47">
        <f>+INGRESOS!F34</f>
        <v>50212.758620689659</v>
      </c>
      <c r="D20" s="47">
        <v>0</v>
      </c>
      <c r="E20" s="47">
        <f>+XML!J54</f>
        <v>14771.625</v>
      </c>
      <c r="F20" s="47">
        <v>0</v>
      </c>
      <c r="G20" s="47">
        <f>+C20*0.16</f>
        <v>8034.0413793103453</v>
      </c>
      <c r="H20" s="47">
        <f t="shared" si="0"/>
        <v>2363.46</v>
      </c>
      <c r="I20" s="47">
        <v>0</v>
      </c>
      <c r="J20" s="48">
        <f t="shared" ref="J20" si="2">+G20-H20-I20</f>
        <v>5670.5813793103453</v>
      </c>
      <c r="K20" s="48"/>
      <c r="L20" s="53"/>
      <c r="M20" s="50"/>
      <c r="N20" s="61"/>
      <c r="O20" s="52"/>
      <c r="P20" s="53"/>
      <c r="Q20" s="50"/>
      <c r="R20" s="61"/>
      <c r="S20" s="52"/>
      <c r="T20" s="53"/>
      <c r="U20" s="50"/>
      <c r="V20" s="61"/>
      <c r="W20" s="52"/>
    </row>
    <row r="21" spans="2:23">
      <c r="B21" s="46" t="s">
        <v>22</v>
      </c>
      <c r="C21" s="47">
        <f>+INGRESOS!F49</f>
        <v>135110</v>
      </c>
      <c r="D21" s="47">
        <v>0</v>
      </c>
      <c r="E21" s="47">
        <f>+XML!G62</f>
        <v>15063.07</v>
      </c>
      <c r="F21" s="47">
        <v>0</v>
      </c>
      <c r="G21" s="47">
        <f>+INGRESOS!G49</f>
        <v>21617.599999999999</v>
      </c>
      <c r="H21" s="47">
        <f>+XML!J62</f>
        <v>2401.5300000000002</v>
      </c>
      <c r="I21" s="47">
        <v>0</v>
      </c>
      <c r="J21" s="48">
        <f>+G21-H21-I21</f>
        <v>19216.07</v>
      </c>
      <c r="K21" s="48"/>
      <c r="L21" s="64"/>
      <c r="M21" s="50"/>
      <c r="N21" s="61"/>
      <c r="O21" s="65"/>
      <c r="P21" s="64"/>
      <c r="Q21" s="50"/>
      <c r="R21" s="61"/>
      <c r="S21" s="65"/>
      <c r="T21" s="64"/>
      <c r="U21" s="50"/>
      <c r="V21" s="61"/>
      <c r="W21" s="65"/>
    </row>
    <row r="22" spans="2:23">
      <c r="B22" s="46" t="s">
        <v>23</v>
      </c>
      <c r="C22" s="47">
        <f>+INGRESOS!F63</f>
        <v>58407</v>
      </c>
      <c r="D22" s="47">
        <v>0</v>
      </c>
      <c r="E22" s="47">
        <f>+XML!J71</f>
        <v>15470.625</v>
      </c>
      <c r="F22" s="47">
        <v>0</v>
      </c>
      <c r="G22" s="47">
        <f>+INGRESOS!G63</f>
        <v>9345.1200000000008</v>
      </c>
      <c r="H22" s="47">
        <f>+XML!J70</f>
        <v>2475.3000000000002</v>
      </c>
      <c r="I22" s="47">
        <v>0</v>
      </c>
      <c r="J22" s="48">
        <f>+G22-H22-I22</f>
        <v>6869.8200000000006</v>
      </c>
      <c r="K22" s="48"/>
      <c r="L22" s="64"/>
      <c r="M22" s="63"/>
      <c r="N22" s="61"/>
      <c r="O22" s="52"/>
      <c r="P22" s="64"/>
      <c r="Q22" s="63"/>
      <c r="R22" s="61"/>
      <c r="S22" s="52"/>
      <c r="T22" s="64"/>
      <c r="U22" s="63"/>
      <c r="V22" s="61"/>
      <c r="W22" s="52"/>
    </row>
    <row r="23" spans="2:23">
      <c r="B23" s="46" t="s">
        <v>24</v>
      </c>
      <c r="C23" s="47"/>
      <c r="D23" s="47"/>
      <c r="E23" s="47"/>
      <c r="F23" s="47"/>
      <c r="G23" s="47"/>
      <c r="H23" s="47"/>
      <c r="I23" s="47"/>
      <c r="J23" s="48"/>
      <c r="K23" s="48"/>
      <c r="L23" s="64"/>
      <c r="M23" s="50"/>
      <c r="N23" s="61"/>
      <c r="O23" s="52"/>
      <c r="P23" s="64"/>
      <c r="Q23" s="50"/>
      <c r="R23" s="61"/>
      <c r="S23" s="52"/>
      <c r="T23" s="64"/>
      <c r="U23" s="50"/>
      <c r="V23" s="61"/>
      <c r="W23" s="52"/>
    </row>
    <row r="24" spans="2:23">
      <c r="B24" s="46" t="s">
        <v>7</v>
      </c>
      <c r="C24" s="47"/>
      <c r="D24" s="47"/>
      <c r="E24" s="47"/>
      <c r="F24" s="47"/>
      <c r="G24" s="47"/>
      <c r="H24" s="47"/>
      <c r="I24" s="47"/>
      <c r="J24" s="48"/>
      <c r="K24" s="48"/>
      <c r="L24" s="64"/>
      <c r="M24" s="63"/>
      <c r="N24" s="61"/>
      <c r="O24" s="52"/>
      <c r="P24" s="64"/>
      <c r="Q24" s="63"/>
      <c r="R24" s="61"/>
      <c r="S24" s="52"/>
      <c r="T24" s="64"/>
      <c r="U24" s="63"/>
      <c r="V24" s="61"/>
      <c r="W24" s="52"/>
    </row>
    <row r="25" spans="2:23">
      <c r="B25" s="46" t="s">
        <v>8</v>
      </c>
      <c r="C25" s="47"/>
      <c r="D25" s="47"/>
      <c r="E25" s="47"/>
      <c r="F25" s="47"/>
      <c r="G25" s="47"/>
      <c r="H25" s="47"/>
      <c r="I25" s="47"/>
      <c r="J25" s="48"/>
      <c r="K25" s="48"/>
      <c r="L25" s="66"/>
      <c r="M25" s="63"/>
      <c r="N25" s="67"/>
      <c r="O25" s="68"/>
      <c r="P25" s="66"/>
      <c r="Q25" s="63"/>
      <c r="R25" s="67"/>
      <c r="S25" s="68"/>
      <c r="T25" s="66"/>
      <c r="U25" s="63"/>
      <c r="V25" s="67"/>
      <c r="W25" s="68"/>
    </row>
    <row r="26" spans="2:23" ht="15" thickBot="1">
      <c r="B26" s="69" t="s">
        <v>25</v>
      </c>
      <c r="C26" s="70">
        <f t="shared" ref="C26:J26" si="3">SUM(C14:C25)</f>
        <v>270719.75862068962</v>
      </c>
      <c r="D26" s="70">
        <f t="shared" si="3"/>
        <v>0</v>
      </c>
      <c r="E26" s="70">
        <f t="shared" si="3"/>
        <v>157026.94500000001</v>
      </c>
      <c r="F26" s="70"/>
      <c r="G26" s="70">
        <f t="shared" si="3"/>
        <v>43315.161379310346</v>
      </c>
      <c r="H26" s="70">
        <f t="shared" si="3"/>
        <v>25115.749999999996</v>
      </c>
      <c r="I26" s="70"/>
      <c r="J26" s="70">
        <f t="shared" si="3"/>
        <v>18199.411379310342</v>
      </c>
      <c r="K26" s="48">
        <f>SUM(K14:K25)</f>
        <v>-16919</v>
      </c>
      <c r="L26" s="71"/>
      <c r="M26" s="72">
        <f>SUM(M14:M25)</f>
        <v>44927</v>
      </c>
      <c r="N26" s="72">
        <f>SUM(N14:N25)</f>
        <v>4769.3999999999996</v>
      </c>
      <c r="O26" s="73">
        <f>SUM(S14:S24)</f>
        <v>0</v>
      </c>
      <c r="P26" s="71"/>
      <c r="Q26" s="72">
        <f>SUM(Q14:Q25)</f>
        <v>0</v>
      </c>
      <c r="R26" s="72">
        <f>SUM(R14:R25)</f>
        <v>0</v>
      </c>
      <c r="S26" s="73">
        <f>SUM(W14:W24)</f>
        <v>0</v>
      </c>
      <c r="T26" s="71"/>
      <c r="U26" s="72">
        <f>SUM(U14:U25)</f>
        <v>0</v>
      </c>
      <c r="V26" s="72">
        <f>SUM(V14:V25)</f>
        <v>0</v>
      </c>
      <c r="W26" s="73">
        <f>SUM(AA14:AA24)</f>
        <v>0</v>
      </c>
    </row>
    <row r="27" spans="2:23" ht="15" thickBot="1">
      <c r="B27" s="13"/>
      <c r="C27" s="13"/>
      <c r="D27" s="13"/>
      <c r="E27" s="13"/>
      <c r="F27" s="13"/>
      <c r="G27" s="47"/>
      <c r="H27" s="13" t="s">
        <v>45</v>
      </c>
      <c r="I27" s="13"/>
      <c r="J27" s="74">
        <f>SUM(J13:J25)</f>
        <v>18199.411379310342</v>
      </c>
      <c r="K27" s="47"/>
      <c r="L27" s="47"/>
      <c r="M27" s="47"/>
      <c r="N27" s="14"/>
      <c r="O27" s="14"/>
      <c r="P27" s="75"/>
      <c r="Q27" s="76"/>
      <c r="R27" s="75"/>
      <c r="S27" s="14"/>
    </row>
    <row r="28" spans="2:23" ht="15" thickTop="1">
      <c r="B28" s="13"/>
      <c r="C28" s="13"/>
      <c r="D28" s="13"/>
      <c r="E28" s="13"/>
      <c r="F28" s="13"/>
      <c r="G28" s="47"/>
      <c r="H28" s="13"/>
      <c r="I28" s="13"/>
      <c r="J28" s="48"/>
      <c r="K28" s="47"/>
      <c r="L28" s="47"/>
      <c r="M28" s="47"/>
      <c r="N28" s="14"/>
      <c r="O28" s="14"/>
      <c r="P28" s="75"/>
      <c r="Q28" s="76"/>
      <c r="R28" s="75"/>
      <c r="S28" s="14"/>
    </row>
    <row r="29" spans="2:23">
      <c r="B29" s="77"/>
      <c r="C29" s="78"/>
      <c r="D29" s="14"/>
      <c r="E29" s="14"/>
      <c r="F29" s="14"/>
      <c r="G29" s="14"/>
      <c r="H29" s="47"/>
      <c r="I29" s="47"/>
      <c r="J29" s="47"/>
      <c r="K29" s="47"/>
      <c r="L29" s="47"/>
      <c r="M29" s="47"/>
      <c r="N29" s="47"/>
      <c r="O29" s="14"/>
      <c r="P29" s="79"/>
      <c r="Q29" s="14"/>
      <c r="R29" s="14"/>
      <c r="S29" s="14"/>
      <c r="T29" s="14"/>
    </row>
  </sheetData>
  <mergeCells count="7">
    <mergeCell ref="B10:B12"/>
    <mergeCell ref="A1:C4"/>
    <mergeCell ref="V4:W4"/>
    <mergeCell ref="V3:W3"/>
    <mergeCell ref="D1:U4"/>
    <mergeCell ref="V1:V2"/>
    <mergeCell ref="W1:W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16E9-4CF1-452E-93EC-DF08561EADFE}">
  <dimension ref="A1:W34"/>
  <sheetViews>
    <sheetView topLeftCell="F1" workbookViewId="0">
      <selection activeCell="O6" sqref="O6"/>
    </sheetView>
  </sheetViews>
  <sheetFormatPr baseColWidth="10" defaultRowHeight="14.5"/>
  <cols>
    <col min="1" max="1" width="6" customWidth="1"/>
    <col min="2" max="2" width="30.54296875" style="93" bestFit="1" customWidth="1"/>
    <col min="3" max="9" width="12.54296875" bestFit="1" customWidth="1"/>
    <col min="13" max="13" width="12.7265625" customWidth="1"/>
    <col min="14" max="14" width="12.90625" customWidth="1"/>
  </cols>
  <sheetData>
    <row r="1" spans="1:23" ht="32" customHeight="1">
      <c r="A1" s="180" t="e" vm="1">
        <v>#VALUE!</v>
      </c>
      <c r="B1" s="180"/>
      <c r="C1" s="181" t="s">
        <v>260</v>
      </c>
      <c r="D1" s="181"/>
      <c r="E1" s="181"/>
      <c r="F1" s="181"/>
      <c r="G1" s="181"/>
      <c r="H1" s="181"/>
      <c r="I1" s="181"/>
      <c r="J1" s="181"/>
      <c r="K1" s="181"/>
      <c r="L1" s="181"/>
      <c r="M1" s="208"/>
      <c r="N1" s="208"/>
      <c r="O1" s="175"/>
      <c r="P1" s="174"/>
      <c r="Q1" s="174"/>
      <c r="R1" s="174"/>
      <c r="S1" s="174"/>
      <c r="T1" s="174"/>
      <c r="U1" s="174"/>
      <c r="V1" s="174"/>
      <c r="W1" s="174"/>
    </row>
    <row r="2" spans="1:23" ht="32" customHeight="1">
      <c r="A2" s="180"/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209"/>
      <c r="N2" s="209"/>
      <c r="O2" s="175"/>
      <c r="P2" s="174"/>
      <c r="Q2" s="174"/>
      <c r="R2" s="174"/>
      <c r="S2" s="174"/>
      <c r="T2" s="174"/>
      <c r="U2" s="174"/>
      <c r="V2" s="174"/>
      <c r="W2" s="174"/>
    </row>
    <row r="3" spans="1:23" ht="15" customHeight="1">
      <c r="A3" s="180"/>
      <c r="B3" s="180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206" t="s">
        <v>261</v>
      </c>
      <c r="N3" s="207"/>
      <c r="O3" s="175"/>
      <c r="P3" s="174"/>
      <c r="Q3" s="174"/>
      <c r="R3" s="174"/>
      <c r="S3" s="174"/>
      <c r="T3" s="174"/>
      <c r="U3" s="174"/>
      <c r="V3" s="174"/>
      <c r="W3" s="174"/>
    </row>
    <row r="4" spans="1:23" ht="15" customHeight="1">
      <c r="A4" s="180"/>
      <c r="B4" s="180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206" t="s">
        <v>262</v>
      </c>
      <c r="N4" s="207"/>
      <c r="O4" s="175"/>
      <c r="P4" s="174"/>
      <c r="Q4" s="174"/>
      <c r="R4" s="174"/>
      <c r="S4" s="174"/>
      <c r="T4" s="174"/>
      <c r="U4" s="174"/>
      <c r="V4" s="174"/>
      <c r="W4" s="174"/>
    </row>
    <row r="6" spans="1:23" ht="16.5">
      <c r="B6" s="187" t="s">
        <v>153</v>
      </c>
      <c r="C6" s="187"/>
      <c r="D6" s="187"/>
      <c r="E6" s="187"/>
    </row>
    <row r="8" spans="1:23">
      <c r="E8" s="186" t="s">
        <v>111</v>
      </c>
      <c r="F8" s="186"/>
      <c r="G8" s="186"/>
    </row>
    <row r="9" spans="1:23">
      <c r="C9" s="80" t="s">
        <v>114</v>
      </c>
      <c r="D9" s="81" t="s">
        <v>47</v>
      </c>
      <c r="E9" s="80" t="s">
        <v>48</v>
      </c>
      <c r="F9" s="80" t="s">
        <v>49</v>
      </c>
      <c r="G9" s="80" t="s">
        <v>50</v>
      </c>
      <c r="H9" s="80" t="s">
        <v>51</v>
      </c>
      <c r="I9" s="80" t="s">
        <v>52</v>
      </c>
      <c r="J9" s="80" t="s">
        <v>53</v>
      </c>
      <c r="K9" s="80" t="s">
        <v>54</v>
      </c>
      <c r="L9" s="80" t="s">
        <v>55</v>
      </c>
      <c r="M9" s="80" t="s">
        <v>56</v>
      </c>
      <c r="N9" s="80" t="s">
        <v>57</v>
      </c>
    </row>
    <row r="10" spans="1:23">
      <c r="B10" s="93" t="s">
        <v>64</v>
      </c>
      <c r="C10" s="82">
        <f>3786.2+615.93</f>
        <v>4402.13</v>
      </c>
      <c r="D10" s="82">
        <v>5562.61</v>
      </c>
      <c r="E10" s="82">
        <v>1075.75</v>
      </c>
      <c r="F10" s="82">
        <v>759.12</v>
      </c>
      <c r="G10" s="82">
        <v>1138.1099999999999</v>
      </c>
      <c r="H10" s="82">
        <v>326.63</v>
      </c>
      <c r="I10" s="82">
        <v>0</v>
      </c>
      <c r="J10" s="82">
        <v>0</v>
      </c>
      <c r="K10" s="82">
        <v>0</v>
      </c>
      <c r="L10" s="82"/>
      <c r="M10" s="82"/>
      <c r="N10" s="82"/>
    </row>
    <row r="11" spans="1:23">
      <c r="B11" s="93" t="s">
        <v>58</v>
      </c>
      <c r="C11" s="83">
        <v>-147.07</v>
      </c>
      <c r="D11" s="83">
        <v>0</v>
      </c>
      <c r="E11" s="83">
        <v>-700.56</v>
      </c>
      <c r="F11" s="83">
        <v>0</v>
      </c>
      <c r="G11" s="83">
        <v>-700.56</v>
      </c>
      <c r="H11" s="83">
        <v>-9.3000000000000007</v>
      </c>
      <c r="I11" s="83">
        <v>0</v>
      </c>
      <c r="J11" s="83">
        <v>0</v>
      </c>
      <c r="K11" s="83"/>
      <c r="L11" s="83"/>
      <c r="M11" s="83"/>
      <c r="N11" s="83"/>
    </row>
    <row r="12" spans="1:23" ht="15" thickBot="1">
      <c r="B12" s="93" t="s">
        <v>25</v>
      </c>
      <c r="C12" s="84">
        <f>+C10+C11</f>
        <v>4255.0600000000004</v>
      </c>
      <c r="D12" s="85">
        <f>+D10+D11</f>
        <v>5562.61</v>
      </c>
      <c r="E12" s="85">
        <f>SUM(E10:E11)</f>
        <v>375.19000000000005</v>
      </c>
      <c r="F12" s="86">
        <f t="shared" ref="F12:K12" si="0">+F10+F11</f>
        <v>759.12</v>
      </c>
      <c r="G12" s="85">
        <f>+G10+G11</f>
        <v>437.54999999999995</v>
      </c>
      <c r="H12" s="85">
        <f t="shared" si="0"/>
        <v>317.33</v>
      </c>
      <c r="I12" s="85">
        <f t="shared" si="0"/>
        <v>0</v>
      </c>
      <c r="J12" s="85">
        <f t="shared" si="0"/>
        <v>0</v>
      </c>
      <c r="K12" s="85">
        <f t="shared" si="0"/>
        <v>0</v>
      </c>
      <c r="L12" s="85">
        <f>+L10+L11</f>
        <v>0</v>
      </c>
      <c r="M12" s="85"/>
      <c r="N12" s="85"/>
    </row>
    <row r="13" spans="1:23" ht="15" thickTop="1">
      <c r="C13" s="125"/>
      <c r="D13" s="125"/>
      <c r="E13" s="125"/>
      <c r="F13" s="125"/>
      <c r="G13" s="125"/>
      <c r="H13" s="125"/>
      <c r="I13" s="125"/>
    </row>
    <row r="16" spans="1:23">
      <c r="E16" s="121" t="s">
        <v>112</v>
      </c>
      <c r="F16" s="91"/>
      <c r="G16" s="91"/>
    </row>
    <row r="17" spans="1:14">
      <c r="C17" s="80" t="s">
        <v>114</v>
      </c>
      <c r="D17" s="81" t="s">
        <v>47</v>
      </c>
      <c r="E17" s="80" t="s">
        <v>48</v>
      </c>
      <c r="F17" s="80" t="s">
        <v>49</v>
      </c>
      <c r="G17" s="80" t="s">
        <v>50</v>
      </c>
      <c r="H17" s="80" t="s">
        <v>51</v>
      </c>
      <c r="I17" s="80" t="s">
        <v>52</v>
      </c>
      <c r="J17" s="80" t="s">
        <v>53</v>
      </c>
      <c r="K17" s="80" t="s">
        <v>54</v>
      </c>
      <c r="L17" s="80" t="s">
        <v>55</v>
      </c>
      <c r="M17" s="80" t="s">
        <v>56</v>
      </c>
      <c r="N17" s="80" t="s">
        <v>57</v>
      </c>
    </row>
    <row r="18" spans="1:14">
      <c r="B18" s="93" t="s">
        <v>67</v>
      </c>
      <c r="C18" s="87">
        <v>0</v>
      </c>
      <c r="D18" s="87"/>
      <c r="E18" s="87">
        <v>486.71</v>
      </c>
      <c r="F18" s="87">
        <f>+XML!L24</f>
        <v>55.97</v>
      </c>
      <c r="G18" s="87">
        <v>0</v>
      </c>
      <c r="H18" s="90">
        <v>0</v>
      </c>
      <c r="I18" s="87">
        <v>0</v>
      </c>
      <c r="J18" s="87">
        <v>0</v>
      </c>
      <c r="K18" s="87">
        <v>0</v>
      </c>
      <c r="L18" s="87"/>
      <c r="M18" s="87"/>
      <c r="N18" s="87"/>
    </row>
    <row r="19" spans="1:14">
      <c r="B19" s="93" t="s">
        <v>65</v>
      </c>
      <c r="C19" s="127">
        <v>1888.11</v>
      </c>
      <c r="D19" s="127">
        <v>1888.11</v>
      </c>
      <c r="E19" s="127">
        <v>1888.11</v>
      </c>
      <c r="F19" s="127">
        <f>+XML!L25</f>
        <v>1411.8</v>
      </c>
      <c r="G19" s="127">
        <f>+XML!L34</f>
        <v>1411.8</v>
      </c>
      <c r="H19" s="127">
        <f>+XML!L44</f>
        <v>1411.8</v>
      </c>
      <c r="I19" s="127">
        <f>+XML!L53</f>
        <v>1411.8</v>
      </c>
      <c r="J19" s="127">
        <f>+XML!L62</f>
        <v>1411.8</v>
      </c>
      <c r="K19" s="127">
        <f>+XML!L70</f>
        <v>1411.8</v>
      </c>
      <c r="L19" s="127"/>
      <c r="M19" s="127"/>
      <c r="N19" s="127"/>
    </row>
    <row r="20" spans="1:14" ht="15" thickBot="1">
      <c r="B20" s="93" t="s">
        <v>66</v>
      </c>
      <c r="C20" s="88">
        <f>SUM(C18:C19)</f>
        <v>1888.11</v>
      </c>
      <c r="D20" s="88">
        <f t="shared" ref="D20:N20" si="1">SUM(D18:D19)</f>
        <v>1888.11</v>
      </c>
      <c r="E20" s="88">
        <f t="shared" si="1"/>
        <v>2374.8199999999997</v>
      </c>
      <c r="F20" s="88">
        <f t="shared" si="1"/>
        <v>1467.77</v>
      </c>
      <c r="G20" s="88">
        <f t="shared" si="1"/>
        <v>1411.8</v>
      </c>
      <c r="H20" s="88">
        <f t="shared" si="1"/>
        <v>1411.8</v>
      </c>
      <c r="I20" s="88">
        <f t="shared" si="1"/>
        <v>1411.8</v>
      </c>
      <c r="J20" s="88">
        <f t="shared" si="1"/>
        <v>1411.8</v>
      </c>
      <c r="K20" s="88">
        <f t="shared" si="1"/>
        <v>1411.8</v>
      </c>
      <c r="L20" s="88">
        <f t="shared" si="1"/>
        <v>0</v>
      </c>
      <c r="M20" s="88">
        <f t="shared" si="1"/>
        <v>0</v>
      </c>
      <c r="N20" s="88">
        <f t="shared" si="1"/>
        <v>0</v>
      </c>
    </row>
    <row r="21" spans="1:14" ht="15" thickTop="1">
      <c r="C21" s="125"/>
      <c r="D21" s="125"/>
      <c r="E21" s="125"/>
      <c r="F21" s="125"/>
      <c r="G21" s="125"/>
      <c r="H21" s="125"/>
      <c r="I21" s="125"/>
    </row>
    <row r="23" spans="1:14">
      <c r="E23" s="122" t="s">
        <v>113</v>
      </c>
      <c r="F23" s="92"/>
      <c r="G23" s="92"/>
    </row>
    <row r="24" spans="1:14">
      <c r="B24" s="93" t="s">
        <v>59</v>
      </c>
      <c r="C24" s="80" t="s">
        <v>114</v>
      </c>
      <c r="D24" s="81" t="s">
        <v>47</v>
      </c>
      <c r="E24" s="80" t="s">
        <v>48</v>
      </c>
      <c r="F24" s="80" t="s">
        <v>49</v>
      </c>
      <c r="G24" s="80" t="s">
        <v>50</v>
      </c>
      <c r="H24" s="80" t="s">
        <v>51</v>
      </c>
      <c r="I24" s="80" t="s">
        <v>52</v>
      </c>
      <c r="J24" s="80" t="s">
        <v>53</v>
      </c>
      <c r="K24" s="80" t="s">
        <v>54</v>
      </c>
      <c r="L24" s="80" t="s">
        <v>55</v>
      </c>
      <c r="M24" s="80" t="s">
        <v>56</v>
      </c>
      <c r="N24" s="80" t="s">
        <v>57</v>
      </c>
    </row>
    <row r="25" spans="1:14">
      <c r="A25" s="89"/>
      <c r="B25" s="93" t="s">
        <v>61</v>
      </c>
      <c r="C25" s="87"/>
      <c r="D25" s="87"/>
      <c r="E25" s="87">
        <v>519.16</v>
      </c>
      <c r="F25" s="87">
        <f>+XML!K24</f>
        <v>59.7</v>
      </c>
      <c r="G25" s="87">
        <v>0</v>
      </c>
      <c r="H25" s="87"/>
      <c r="I25" s="87">
        <v>0</v>
      </c>
      <c r="J25" s="87"/>
      <c r="K25" s="87">
        <v>0</v>
      </c>
      <c r="L25" s="87"/>
      <c r="M25" s="87"/>
      <c r="N25" s="87"/>
    </row>
    <row r="26" spans="1:14">
      <c r="A26" s="89"/>
      <c r="B26" s="93" t="s">
        <v>62</v>
      </c>
      <c r="C26" s="87">
        <v>2014.05</v>
      </c>
      <c r="D26" s="87">
        <v>2013.99</v>
      </c>
      <c r="E26" s="87">
        <v>2013.99</v>
      </c>
      <c r="F26" s="87">
        <f>+XML!K25</f>
        <v>1505.92</v>
      </c>
      <c r="G26" s="87">
        <f>+XML!K34</f>
        <v>1505.92</v>
      </c>
      <c r="H26" s="87">
        <f>+XML!K44</f>
        <v>1505.92</v>
      </c>
      <c r="I26" s="87">
        <f>+XML!K53</f>
        <v>1503</v>
      </c>
      <c r="J26" s="87">
        <f>+XML!K62</f>
        <v>1505.92</v>
      </c>
      <c r="K26" s="87">
        <f>+XML!K70</f>
        <v>1505.92</v>
      </c>
      <c r="L26" s="87"/>
      <c r="M26" s="87"/>
      <c r="N26" s="87"/>
    </row>
    <row r="27" spans="1:14">
      <c r="A27" s="89"/>
      <c r="B27" s="93" t="s">
        <v>63</v>
      </c>
      <c r="C27" s="87"/>
      <c r="D27" s="87"/>
      <c r="E27" s="87">
        <v>0</v>
      </c>
      <c r="F27" s="87"/>
      <c r="G27" s="87"/>
      <c r="H27" s="87"/>
      <c r="I27" s="87"/>
      <c r="J27" s="90"/>
      <c r="K27" s="87"/>
      <c r="L27" s="87"/>
      <c r="M27" s="87"/>
      <c r="N27" s="87"/>
    </row>
    <row r="28" spans="1:14" ht="15" thickBot="1">
      <c r="B28" s="93" t="s">
        <v>60</v>
      </c>
      <c r="C28" s="84">
        <f t="shared" ref="C28:N28" si="2">SUM(C25:C27)</f>
        <v>2014.05</v>
      </c>
      <c r="D28" s="85">
        <f t="shared" si="2"/>
        <v>2013.99</v>
      </c>
      <c r="E28" s="85">
        <f t="shared" si="2"/>
        <v>2533.15</v>
      </c>
      <c r="F28" s="85">
        <f t="shared" si="2"/>
        <v>1565.6200000000001</v>
      </c>
      <c r="G28" s="85">
        <f t="shared" si="2"/>
        <v>1505.92</v>
      </c>
      <c r="H28" s="85">
        <f t="shared" si="2"/>
        <v>1505.92</v>
      </c>
      <c r="I28" s="85">
        <f t="shared" si="2"/>
        <v>1503</v>
      </c>
      <c r="J28" s="85">
        <f t="shared" si="2"/>
        <v>1505.92</v>
      </c>
      <c r="K28" s="85">
        <f t="shared" si="2"/>
        <v>1505.92</v>
      </c>
      <c r="L28" s="85">
        <f t="shared" si="2"/>
        <v>0</v>
      </c>
      <c r="M28" s="85">
        <f t="shared" si="2"/>
        <v>0</v>
      </c>
      <c r="N28" s="85">
        <f t="shared" si="2"/>
        <v>0</v>
      </c>
    </row>
    <row r="29" spans="1:14" ht="15" thickTop="1">
      <c r="C29" s="125"/>
      <c r="D29" s="125"/>
      <c r="E29" s="125"/>
      <c r="F29" s="125"/>
      <c r="G29" s="125"/>
      <c r="H29" s="125"/>
      <c r="I29" s="125"/>
    </row>
    <row r="34" spans="4:4">
      <c r="D34" s="98"/>
    </row>
  </sheetData>
  <mergeCells count="8">
    <mergeCell ref="E8:G8"/>
    <mergeCell ref="B6:E6"/>
    <mergeCell ref="A1:B4"/>
    <mergeCell ref="C1:L4"/>
    <mergeCell ref="M1:M2"/>
    <mergeCell ref="N1:N2"/>
    <mergeCell ref="M3:N3"/>
    <mergeCell ref="M4:N4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B7B9-E248-4147-9316-01058F786D6B}">
  <dimension ref="A1:W52"/>
  <sheetViews>
    <sheetView topLeftCell="G1" zoomScale="85" zoomScaleNormal="85" workbookViewId="0">
      <selection activeCell="N5" sqref="N5"/>
    </sheetView>
  </sheetViews>
  <sheetFormatPr baseColWidth="10" defaultRowHeight="14.5"/>
  <cols>
    <col min="2" max="2" width="20.453125" bestFit="1" customWidth="1"/>
    <col min="3" max="4" width="12.54296875" customWidth="1"/>
    <col min="5" max="5" width="14.1796875" bestFit="1" customWidth="1"/>
    <col min="6" max="6" width="15.26953125" customWidth="1"/>
    <col min="7" max="7" width="12.54296875" customWidth="1"/>
    <col min="8" max="15" width="15.26953125" customWidth="1"/>
    <col min="16" max="16" width="15" customWidth="1"/>
    <col min="17" max="17" width="13.7265625" bestFit="1" customWidth="1"/>
  </cols>
  <sheetData>
    <row r="1" spans="1:23" ht="32" customHeight="1">
      <c r="A1" s="180" t="e" vm="1">
        <v>#VALUE!</v>
      </c>
      <c r="B1" s="180"/>
      <c r="C1" s="195" t="s">
        <v>260</v>
      </c>
      <c r="D1" s="196"/>
      <c r="E1" s="196"/>
      <c r="F1" s="196"/>
      <c r="G1" s="196"/>
      <c r="H1" s="196"/>
      <c r="I1" s="196"/>
      <c r="J1" s="196"/>
      <c r="K1" s="196"/>
      <c r="L1" s="196"/>
      <c r="M1" s="197"/>
      <c r="N1" s="204"/>
      <c r="O1" s="204"/>
      <c r="P1" s="174"/>
      <c r="Q1" s="174"/>
      <c r="R1" s="174"/>
      <c r="S1" s="174"/>
      <c r="T1" s="174"/>
      <c r="U1" s="174"/>
      <c r="V1" s="174"/>
      <c r="W1" s="174"/>
    </row>
    <row r="2" spans="1:23" ht="32" customHeight="1">
      <c r="A2" s="180"/>
      <c r="B2" s="180"/>
      <c r="C2" s="198"/>
      <c r="D2" s="199"/>
      <c r="E2" s="199"/>
      <c r="F2" s="199"/>
      <c r="G2" s="199"/>
      <c r="H2" s="199"/>
      <c r="I2" s="199"/>
      <c r="J2" s="199"/>
      <c r="K2" s="199"/>
      <c r="L2" s="199"/>
      <c r="M2" s="200"/>
      <c r="N2" s="205"/>
      <c r="O2" s="205"/>
      <c r="P2" s="174"/>
      <c r="Q2" s="174"/>
      <c r="R2" s="174"/>
      <c r="S2" s="174"/>
      <c r="T2" s="174"/>
      <c r="U2" s="174"/>
      <c r="V2" s="174"/>
      <c r="W2" s="174"/>
    </row>
    <row r="3" spans="1:23" ht="15" customHeight="1">
      <c r="A3" s="180"/>
      <c r="B3" s="180"/>
      <c r="C3" s="198"/>
      <c r="D3" s="199"/>
      <c r="E3" s="199"/>
      <c r="F3" s="199"/>
      <c r="G3" s="199"/>
      <c r="H3" s="199"/>
      <c r="I3" s="199"/>
      <c r="J3" s="199"/>
      <c r="K3" s="199"/>
      <c r="L3" s="199"/>
      <c r="M3" s="200"/>
      <c r="N3" s="210" t="s">
        <v>261</v>
      </c>
      <c r="O3" s="211"/>
      <c r="P3" s="174"/>
      <c r="Q3" s="174"/>
      <c r="R3" s="174"/>
      <c r="S3" s="174"/>
      <c r="T3" s="174"/>
      <c r="U3" s="174"/>
      <c r="V3" s="174"/>
      <c r="W3" s="174"/>
    </row>
    <row r="4" spans="1:23" ht="15" customHeight="1">
      <c r="A4" s="180"/>
      <c r="B4" s="180"/>
      <c r="C4" s="201"/>
      <c r="D4" s="202"/>
      <c r="E4" s="202"/>
      <c r="F4" s="202"/>
      <c r="G4" s="202"/>
      <c r="H4" s="202"/>
      <c r="I4" s="202"/>
      <c r="J4" s="202"/>
      <c r="K4" s="202"/>
      <c r="L4" s="202"/>
      <c r="M4" s="203"/>
      <c r="N4" s="210" t="s">
        <v>262</v>
      </c>
      <c r="O4" s="211"/>
      <c r="P4" s="174"/>
      <c r="Q4" s="174"/>
      <c r="R4" s="174"/>
      <c r="S4" s="174"/>
      <c r="T4" s="174"/>
      <c r="U4" s="174"/>
      <c r="V4" s="174"/>
      <c r="W4" s="174"/>
    </row>
    <row r="5" spans="1:23" ht="15.5">
      <c r="A5" s="137"/>
      <c r="C5" s="124" t="s">
        <v>153</v>
      </c>
    </row>
    <row r="7" spans="1:23" ht="17">
      <c r="C7" s="123" t="s">
        <v>110</v>
      </c>
    </row>
    <row r="8" spans="1:23">
      <c r="A8" s="94"/>
      <c r="B8" s="95"/>
      <c r="C8" s="95"/>
      <c r="D8" s="95"/>
      <c r="E8" s="95"/>
      <c r="F8" s="95"/>
    </row>
    <row r="9" spans="1:23" ht="17">
      <c r="B9" s="188"/>
      <c r="C9" s="188"/>
      <c r="D9" s="188"/>
      <c r="E9" s="188"/>
      <c r="F9" s="188"/>
      <c r="G9" s="188"/>
    </row>
    <row r="10" spans="1:23">
      <c r="P10" s="97"/>
    </row>
    <row r="11" spans="1:23">
      <c r="B11" s="96" t="s">
        <v>68</v>
      </c>
      <c r="C11" s="96" t="s">
        <v>1</v>
      </c>
      <c r="D11" s="96" t="s">
        <v>2</v>
      </c>
      <c r="E11" s="96" t="s">
        <v>3</v>
      </c>
      <c r="F11" s="96" t="s">
        <v>21</v>
      </c>
      <c r="G11" s="96" t="s">
        <v>4</v>
      </c>
      <c r="H11" s="96" t="s">
        <v>5</v>
      </c>
      <c r="I11" s="96" t="s">
        <v>6</v>
      </c>
      <c r="J11" s="96" t="s">
        <v>22</v>
      </c>
      <c r="K11" s="96" t="s">
        <v>23</v>
      </c>
      <c r="L11" s="96" t="s">
        <v>24</v>
      </c>
      <c r="M11" s="96" t="s">
        <v>7</v>
      </c>
      <c r="N11" s="96" t="s">
        <v>8</v>
      </c>
      <c r="O11" s="96" t="s">
        <v>25</v>
      </c>
      <c r="P11" s="99"/>
      <c r="Q11" s="99"/>
    </row>
    <row r="12" spans="1:23">
      <c r="B12" t="s">
        <v>69</v>
      </c>
      <c r="C12" s="98">
        <f>+ISR!C32</f>
        <v>0</v>
      </c>
      <c r="D12" s="98">
        <v>0</v>
      </c>
      <c r="E12" s="98">
        <v>0</v>
      </c>
      <c r="F12" s="98">
        <v>0</v>
      </c>
      <c r="G12" s="126">
        <v>0</v>
      </c>
      <c r="H12" s="126">
        <v>0</v>
      </c>
      <c r="I12" s="126">
        <v>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8"/>
      <c r="P12" s="98"/>
      <c r="Q12" s="98"/>
    </row>
    <row r="13" spans="1:23">
      <c r="B13" t="s">
        <v>70</v>
      </c>
      <c r="C13" s="82">
        <f>+'RETENCION ISR E IVA'!C12</f>
        <v>4255.0600000000004</v>
      </c>
      <c r="D13" s="82">
        <f>+'RETENCION ISR E IVA'!D12</f>
        <v>5562.61</v>
      </c>
      <c r="E13" s="82">
        <f>+'RETENCION ISR E IVA'!E12</f>
        <v>375.19000000000005</v>
      </c>
      <c r="F13" s="82">
        <f>+'RETENCION ISR E IVA'!F12</f>
        <v>759.12</v>
      </c>
      <c r="G13" s="82">
        <f>+'RETENCION ISR E IVA'!G12</f>
        <v>437.54999999999995</v>
      </c>
      <c r="H13" s="172">
        <f>+'RETENCION ISR E IVA'!H12</f>
        <v>317.33</v>
      </c>
      <c r="I13" s="131">
        <f>+'RETENCION ISR E IVA'!I12</f>
        <v>0</v>
      </c>
      <c r="J13" s="82">
        <f>+'RETENCION ISR E IVA'!J12</f>
        <v>0</v>
      </c>
      <c r="K13" s="82">
        <f>+'RETENCION ISR E IVA'!K12</f>
        <v>0</v>
      </c>
      <c r="L13" s="82">
        <f>+'RETENCION ISR E IVA'!L12</f>
        <v>0</v>
      </c>
      <c r="M13" s="82">
        <f>+'[1]RETDEIVA-ISR'!N6</f>
        <v>0</v>
      </c>
      <c r="N13" s="82">
        <f>+'[1]RETDEIVA-ISR'!O6</f>
        <v>0</v>
      </c>
      <c r="O13" s="98"/>
      <c r="V13" t="s">
        <v>72</v>
      </c>
    </row>
    <row r="14" spans="1:23">
      <c r="B14" t="s">
        <v>71</v>
      </c>
      <c r="C14" s="98">
        <f>+'RETENCION ISR E IVA'!C20</f>
        <v>1888.11</v>
      </c>
      <c r="D14" s="98">
        <f>+'RETENCION ISR E IVA'!D20</f>
        <v>1888.11</v>
      </c>
      <c r="E14" s="98">
        <f>+'RETENCION ISR E IVA'!E20</f>
        <v>2374.8199999999997</v>
      </c>
      <c r="F14" s="98">
        <f>+'RETENCION ISR E IVA'!F20</f>
        <v>1467.77</v>
      </c>
      <c r="G14" s="98">
        <f>+'RETENCION ISR E IVA'!G20</f>
        <v>1411.8</v>
      </c>
      <c r="H14" s="129">
        <f>+'RETENCION ISR E IVA'!H20</f>
        <v>1411.8</v>
      </c>
      <c r="I14" s="98">
        <f>+'RETENCION ISR E IVA'!I20</f>
        <v>1411.8</v>
      </c>
      <c r="J14" s="98">
        <f>+'RETENCION ISR E IVA'!J20</f>
        <v>1411.8</v>
      </c>
      <c r="K14" s="98">
        <f>+'RETENCION ISR E IVA'!K20</f>
        <v>1411.8</v>
      </c>
      <c r="L14" s="98">
        <f>+'RETENCION ISR E IVA'!L20</f>
        <v>0</v>
      </c>
      <c r="M14" s="98">
        <f>+'[1]RETDEIVA-ISR'!N16</f>
        <v>0</v>
      </c>
      <c r="N14" s="98">
        <f>+'[1]RETDEIVA-ISR'!O16</f>
        <v>0</v>
      </c>
      <c r="O14" s="98"/>
      <c r="P14" s="100"/>
    </row>
    <row r="15" spans="1:23">
      <c r="B15" t="s">
        <v>34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131">
        <f>+IVA!K19</f>
        <v>0</v>
      </c>
      <c r="I15" s="131">
        <v>0</v>
      </c>
      <c r="J15" s="82">
        <f>+IVA!K21</f>
        <v>0</v>
      </c>
      <c r="K15" s="82">
        <f>+IVA!J22</f>
        <v>6869.8200000000006</v>
      </c>
      <c r="L15" s="82">
        <f>+IVA!J23</f>
        <v>0</v>
      </c>
      <c r="M15" s="82">
        <f>+IVA!U14</f>
        <v>0</v>
      </c>
      <c r="N15" s="82">
        <f>+IVA!V14</f>
        <v>0</v>
      </c>
      <c r="O15" s="98"/>
    </row>
    <row r="16" spans="1:23" s="103" customFormat="1" ht="15" thickBot="1">
      <c r="B16" s="101" t="s">
        <v>73</v>
      </c>
      <c r="C16" s="102">
        <f>+'RETENCION ISR E IVA'!C28</f>
        <v>2014.05</v>
      </c>
      <c r="D16" s="102">
        <f>+'RETENCION ISR E IVA'!D28</f>
        <v>2013.99</v>
      </c>
      <c r="E16" s="102">
        <f>+'RETENCION ISR E IVA'!E28</f>
        <v>2533.15</v>
      </c>
      <c r="F16" s="102">
        <f>+'RETENCION ISR E IVA'!F28</f>
        <v>1565.6200000000001</v>
      </c>
      <c r="G16" s="102">
        <f>+'RETENCION ISR E IVA'!G28</f>
        <v>1505.92</v>
      </c>
      <c r="H16" s="171">
        <f>+'RETENCION ISR E IVA'!H28</f>
        <v>1505.92</v>
      </c>
      <c r="I16" s="132">
        <f>+'RETENCION ISR E IVA'!I28</f>
        <v>1503</v>
      </c>
      <c r="J16" s="102">
        <f>+'RETENCION ISR E IVA'!J28</f>
        <v>1505.92</v>
      </c>
      <c r="K16" s="102">
        <f>+'RETENCION ISR E IVA'!K28</f>
        <v>1505.92</v>
      </c>
      <c r="L16" s="102">
        <f>+'RETENCION ISR E IVA'!L28</f>
        <v>0</v>
      </c>
      <c r="M16" s="102">
        <f>+'[1]RETDEIVA-ISR'!N23</f>
        <v>0</v>
      </c>
      <c r="N16" s="102">
        <f>+'[1]RETDEIVA-ISR'!O23</f>
        <v>0</v>
      </c>
      <c r="O16" s="102"/>
      <c r="P16" s="105"/>
    </row>
    <row r="17" spans="2:17">
      <c r="B17" s="103" t="s">
        <v>74</v>
      </c>
      <c r="C17" s="104">
        <f>SUBTOTAL(109,C12:C16)</f>
        <v>8157.22</v>
      </c>
      <c r="D17" s="104">
        <f>SUBTOTAL(109,D13:D16)</f>
        <v>9464.7099999999991</v>
      </c>
      <c r="E17" s="105">
        <f>SUM(E13:E16)</f>
        <v>5283.16</v>
      </c>
      <c r="F17" s="105">
        <f>SUM(F13:F16)</f>
        <v>3792.51</v>
      </c>
      <c r="G17" s="105">
        <f>SUM(G13:G16)</f>
        <v>3355.27</v>
      </c>
      <c r="H17" s="105">
        <f>SUM(H13:H16)</f>
        <v>3235.05</v>
      </c>
      <c r="I17" s="105">
        <f>SUBTOTAL(109,I13:I16)</f>
        <v>2914.8</v>
      </c>
      <c r="J17" s="105">
        <f>+J13+J14+J15+J16</f>
        <v>2917.7200000000003</v>
      </c>
      <c r="K17" s="105">
        <f>SUBTOTAL(109,K13:K16)</f>
        <v>9787.5400000000009</v>
      </c>
      <c r="L17" s="105">
        <f>SUM(L12:L16)-L12</f>
        <v>0</v>
      </c>
      <c r="M17" s="105">
        <f>SUM(M12:M16)</f>
        <v>0</v>
      </c>
      <c r="N17" s="105">
        <f>SUM(N12:N16)</f>
        <v>0</v>
      </c>
      <c r="O17" s="105"/>
    </row>
    <row r="18" spans="2:17">
      <c r="B18" t="s">
        <v>75</v>
      </c>
      <c r="C18" s="82">
        <v>0</v>
      </c>
      <c r="E18" s="98"/>
      <c r="F18" s="98"/>
      <c r="M18" s="106"/>
      <c r="N18">
        <v>0</v>
      </c>
    </row>
    <row r="19" spans="2:17" s="103" customFormat="1" ht="15" thickBot="1">
      <c r="B19" t="s">
        <v>76</v>
      </c>
      <c r="C19" s="87">
        <v>0</v>
      </c>
      <c r="D19" s="87"/>
      <c r="E19" s="98">
        <v>0</v>
      </c>
      <c r="F19" s="98"/>
      <c r="G19" s="90"/>
      <c r="H19"/>
      <c r="I19"/>
      <c r="J19"/>
      <c r="K19"/>
      <c r="L19"/>
      <c r="M19" s="90">
        <v>0</v>
      </c>
      <c r="N19" s="90">
        <v>0</v>
      </c>
      <c r="O19"/>
      <c r="P19" s="108"/>
      <c r="Q19" s="109"/>
    </row>
    <row r="20" spans="2:17" ht="15.5" thickTop="1" thickBot="1">
      <c r="B20" s="103" t="s">
        <v>74</v>
      </c>
      <c r="C20" s="107">
        <f>+C17+C18+C19</f>
        <v>8157.22</v>
      </c>
      <c r="D20" s="107">
        <f>SUM(D17:D19)</f>
        <v>9464.7099999999991</v>
      </c>
      <c r="E20" s="107">
        <f>+E17+E18+E19</f>
        <v>5283.16</v>
      </c>
      <c r="F20" s="107">
        <f>+F17+F18+F19</f>
        <v>3792.51</v>
      </c>
      <c r="G20" s="107">
        <f>SUM(G17:G19)</f>
        <v>3355.27</v>
      </c>
      <c r="H20" s="107">
        <f t="shared" ref="H20:N20" si="0">SUM(H17:H19)</f>
        <v>3235.05</v>
      </c>
      <c r="I20" s="107">
        <f t="shared" si="0"/>
        <v>2914.8</v>
      </c>
      <c r="J20" s="107">
        <f t="shared" si="0"/>
        <v>2917.7200000000003</v>
      </c>
      <c r="K20" s="107">
        <f t="shared" si="0"/>
        <v>9787.5400000000009</v>
      </c>
      <c r="L20" s="107">
        <f t="shared" si="0"/>
        <v>0</v>
      </c>
      <c r="M20" s="107">
        <f t="shared" si="0"/>
        <v>0</v>
      </c>
      <c r="N20" s="107">
        <f t="shared" si="0"/>
        <v>0</v>
      </c>
      <c r="O20" s="108"/>
    </row>
    <row r="21" spans="2:17" hidden="1">
      <c r="E21" s="110">
        <f>+E13+E14+E16</f>
        <v>5283.16</v>
      </c>
      <c r="F21" s="103" t="s">
        <v>77</v>
      </c>
    </row>
    <row r="22" spans="2:17" ht="15" thickTop="1"/>
    <row r="23" spans="2:17">
      <c r="B23" s="139" t="s">
        <v>105</v>
      </c>
      <c r="C23" s="139" t="s">
        <v>106</v>
      </c>
      <c r="D23" s="139" t="s">
        <v>106</v>
      </c>
      <c r="E23" s="139" t="s">
        <v>106</v>
      </c>
      <c r="F23" s="139" t="s">
        <v>106</v>
      </c>
      <c r="G23" s="139" t="s">
        <v>106</v>
      </c>
      <c r="I23" s="98"/>
    </row>
    <row r="24" spans="2:17" hidden="1"/>
    <row r="25" spans="2:17" hidden="1">
      <c r="B25" s="111" t="s">
        <v>78</v>
      </c>
      <c r="C25" s="112"/>
      <c r="D25" s="113"/>
      <c r="E25" s="113"/>
      <c r="F25" s="113"/>
      <c r="G25" s="113"/>
    </row>
    <row r="26" spans="2:17" ht="15" hidden="1" thickBot="1">
      <c r="B26" s="114"/>
      <c r="C26" s="114" t="s">
        <v>79</v>
      </c>
      <c r="D26" s="113"/>
      <c r="E26" s="113"/>
      <c r="F26" s="113"/>
      <c r="G26" s="113"/>
      <c r="H26" s="189" t="s">
        <v>80</v>
      </c>
      <c r="I26" s="115">
        <v>106.447</v>
      </c>
      <c r="J26">
        <f>+I26/I27</f>
        <v>1</v>
      </c>
      <c r="K26" s="106"/>
    </row>
    <row r="27" spans="2:17" hidden="1">
      <c r="B27" s="114" t="s">
        <v>81</v>
      </c>
      <c r="C27" s="116" t="s">
        <v>82</v>
      </c>
      <c r="D27" s="113"/>
      <c r="E27" s="113"/>
      <c r="F27" s="113"/>
      <c r="G27" s="113"/>
      <c r="H27" s="189"/>
      <c r="I27">
        <v>106.447</v>
      </c>
      <c r="K27" s="98"/>
    </row>
    <row r="28" spans="2:17" hidden="1">
      <c r="B28" s="114" t="s">
        <v>83</v>
      </c>
      <c r="C28" s="114" t="s">
        <v>84</v>
      </c>
      <c r="D28" s="113"/>
      <c r="E28" s="113"/>
      <c r="F28" s="113"/>
      <c r="G28" s="113"/>
      <c r="K28" s="98"/>
    </row>
    <row r="29" spans="2:17" hidden="1"/>
    <row r="30" spans="2:17" hidden="1">
      <c r="F30" t="s">
        <v>85</v>
      </c>
      <c r="G30" s="117">
        <v>1.47E-2</v>
      </c>
      <c r="H30">
        <f>1.47+1.47</f>
        <v>2.94</v>
      </c>
      <c r="I30" s="106">
        <f>+F17*2.94%</f>
        <v>111.49979400000001</v>
      </c>
    </row>
    <row r="31" spans="2:17" hidden="1">
      <c r="G31">
        <f>+G12*G30</f>
        <v>0</v>
      </c>
    </row>
    <row r="32" spans="2:17" hidden="1"/>
    <row r="33" spans="1:12" hidden="1"/>
    <row r="34" spans="1:12" hidden="1"/>
    <row r="35" spans="1:12" ht="15.5" hidden="1">
      <c r="B35" s="190" t="s">
        <v>86</v>
      </c>
      <c r="C35" s="190"/>
      <c r="D35" s="190"/>
      <c r="E35" s="190"/>
      <c r="F35" s="190"/>
      <c r="G35" s="190"/>
      <c r="H35" s="190"/>
      <c r="I35" s="190"/>
    </row>
    <row r="36" spans="1:12" ht="15" hidden="1" thickBot="1"/>
    <row r="37" spans="1:12" ht="20" hidden="1" thickBot="1">
      <c r="A37" s="118" t="s">
        <v>87</v>
      </c>
      <c r="B37" s="118" t="s">
        <v>88</v>
      </c>
      <c r="C37" s="118" t="s">
        <v>89</v>
      </c>
      <c r="D37" s="118" t="s">
        <v>90</v>
      </c>
      <c r="E37" s="118" t="s">
        <v>91</v>
      </c>
      <c r="F37" s="118" t="s">
        <v>92</v>
      </c>
      <c r="G37" s="118" t="s">
        <v>93</v>
      </c>
      <c r="H37" s="118" t="s">
        <v>94</v>
      </c>
      <c r="I37" s="118" t="s">
        <v>95</v>
      </c>
      <c r="J37" s="118" t="s">
        <v>96</v>
      </c>
      <c r="K37" s="118"/>
      <c r="L37" s="118" t="s">
        <v>97</v>
      </c>
    </row>
    <row r="38" spans="1:12" ht="15" hidden="1" thickBot="1">
      <c r="A38" s="119">
        <v>106.447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</row>
    <row r="39" spans="1:12" ht="15" hidden="1" thickBot="1">
      <c r="A39" s="119">
        <v>103.108</v>
      </c>
      <c r="B39" s="119">
        <v>103.07899999999999</v>
      </c>
      <c r="C39" s="119">
        <v>103.476</v>
      </c>
      <c r="D39" s="119">
        <v>103.53100000000001</v>
      </c>
      <c r="E39" s="119">
        <v>103.233</v>
      </c>
      <c r="F39" s="119">
        <v>103.29900000000001</v>
      </c>
      <c r="G39" s="119">
        <v>103.687</v>
      </c>
      <c r="H39" s="119">
        <v>103.67</v>
      </c>
      <c r="I39" s="119">
        <v>103.94199999999999</v>
      </c>
      <c r="J39" s="119">
        <v>104.503</v>
      </c>
      <c r="K39" s="119"/>
      <c r="L39" s="119">
        <v>105.934</v>
      </c>
    </row>
    <row r="40" spans="1:12" ht="15" hidden="1" thickBot="1">
      <c r="A40" s="119">
        <v>98.795000000000002</v>
      </c>
      <c r="B40" s="119">
        <v>99.171374</v>
      </c>
      <c r="C40" s="119">
        <v>99.492157000000006</v>
      </c>
      <c r="D40" s="119">
        <v>99.154847000000004</v>
      </c>
      <c r="E40" s="119">
        <v>98.994079999999997</v>
      </c>
      <c r="F40" s="119">
        <v>99.376464999999996</v>
      </c>
      <c r="G40" s="119">
        <v>99.909000000000006</v>
      </c>
      <c r="H40" s="119">
        <v>100.492</v>
      </c>
      <c r="I40" s="119">
        <v>100.917</v>
      </c>
      <c r="J40" s="119">
        <v>101.44</v>
      </c>
      <c r="K40" s="119"/>
      <c r="L40" s="119">
        <v>103.02</v>
      </c>
    </row>
    <row r="41" spans="1:12" ht="15" hidden="1" thickBot="1">
      <c r="A41" s="119">
        <v>124.598</v>
      </c>
      <c r="B41" s="119">
        <v>125.318</v>
      </c>
      <c r="C41" s="119">
        <v>126.087</v>
      </c>
      <c r="D41" s="119">
        <v>126.242</v>
      </c>
      <c r="E41" s="119">
        <v>126.09099999999999</v>
      </c>
      <c r="F41" s="119">
        <v>126.408</v>
      </c>
      <c r="G41" s="119">
        <v>126.886</v>
      </c>
      <c r="H41" s="119">
        <v>127.51300000000001</v>
      </c>
      <c r="I41" s="119">
        <v>127.91200000000001</v>
      </c>
      <c r="J41" s="119">
        <v>128.71700000000001</v>
      </c>
      <c r="K41" s="119"/>
      <c r="L41" s="119">
        <v>130.81299999999999</v>
      </c>
    </row>
    <row r="42" spans="1:12" ht="15" hidden="1" thickBot="1">
      <c r="A42" s="119">
        <v>118.98399999999999</v>
      </c>
      <c r="B42" s="119">
        <v>119.505</v>
      </c>
      <c r="C42" s="119">
        <v>119.681</v>
      </c>
      <c r="D42" s="119">
        <v>119.30200000000001</v>
      </c>
      <c r="E42" s="119">
        <v>118.77</v>
      </c>
      <c r="F42" s="119">
        <v>118.901</v>
      </c>
      <c r="G42" s="119">
        <v>119.211</v>
      </c>
      <c r="H42" s="119">
        <v>119.547</v>
      </c>
      <c r="I42" s="119">
        <v>120.277</v>
      </c>
      <c r="J42" s="119">
        <v>121.00700000000001</v>
      </c>
      <c r="K42" s="119"/>
      <c r="L42" s="119">
        <v>122.515</v>
      </c>
    </row>
    <row r="43" spans="1:12" hidden="1"/>
    <row r="44" spans="1:12" hidden="1"/>
    <row r="45" spans="1:12" hidden="1"/>
    <row r="46" spans="1:12">
      <c r="B46" t="s">
        <v>99</v>
      </c>
      <c r="C46" s="144">
        <v>70485</v>
      </c>
      <c r="D46" s="144">
        <v>44260</v>
      </c>
      <c r="F46" s="144">
        <v>139641</v>
      </c>
      <c r="G46" s="144">
        <v>147044</v>
      </c>
      <c r="I46" s="130">
        <v>1328</v>
      </c>
      <c r="K46" s="98"/>
    </row>
    <row r="47" spans="1:12">
      <c r="B47" t="s">
        <v>100</v>
      </c>
      <c r="C47" s="130">
        <f>+C46</f>
        <v>70485</v>
      </c>
      <c r="D47" s="130">
        <f>+D46</f>
        <v>44260</v>
      </c>
      <c r="F47" s="130">
        <f>+F46</f>
        <v>139641</v>
      </c>
      <c r="G47" s="99">
        <f>+G46</f>
        <v>147044</v>
      </c>
      <c r="I47" s="99">
        <f>+I46</f>
        <v>1328</v>
      </c>
      <c r="K47" s="98"/>
    </row>
    <row r="48" spans="1:12" ht="9.75" customHeight="1">
      <c r="C48" s="130"/>
      <c r="D48" s="130"/>
      <c r="F48" s="130"/>
      <c r="K48" s="98"/>
    </row>
    <row r="49" spans="2:9" ht="6.75" customHeight="1">
      <c r="E49" s="130"/>
    </row>
    <row r="50" spans="2:9" ht="9" customHeight="1"/>
    <row r="51" spans="2:9">
      <c r="B51" t="s">
        <v>101</v>
      </c>
      <c r="I51" s="130">
        <v>4896</v>
      </c>
    </row>
    <row r="52" spans="2:9">
      <c r="B52" t="s">
        <v>102</v>
      </c>
      <c r="I52" s="133">
        <f>+I14-I51</f>
        <v>-3484.2</v>
      </c>
    </row>
  </sheetData>
  <mergeCells count="9">
    <mergeCell ref="H26:H27"/>
    <mergeCell ref="B35:I35"/>
    <mergeCell ref="N4:O4"/>
    <mergeCell ref="N3:O3"/>
    <mergeCell ref="C1:M4"/>
    <mergeCell ref="O1:O2"/>
    <mergeCell ref="N1:N2"/>
    <mergeCell ref="A1:B4"/>
    <mergeCell ref="B9:G9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3FCBE-17C6-434C-9168-7F8F21C7A671}">
  <dimension ref="A1:W63"/>
  <sheetViews>
    <sheetView showGridLines="0" workbookViewId="0">
      <selection activeCell="G1" sqref="G1:H4"/>
    </sheetView>
  </sheetViews>
  <sheetFormatPr baseColWidth="10" defaultRowHeight="14.5"/>
  <cols>
    <col min="4" max="4" width="17.81640625" bestFit="1" customWidth="1"/>
    <col min="5" max="5" width="33.54296875" bestFit="1" customWidth="1"/>
    <col min="6" max="6" width="16.7265625" bestFit="1" customWidth="1"/>
    <col min="7" max="7" width="12.453125" customWidth="1"/>
    <col min="8" max="8" width="15.1796875" customWidth="1"/>
  </cols>
  <sheetData>
    <row r="1" spans="1:23" ht="30" customHeight="1">
      <c r="A1" s="180" t="e" vm="1">
        <v>#VALUE!</v>
      </c>
      <c r="B1" s="180"/>
      <c r="C1" s="181" t="s">
        <v>260</v>
      </c>
      <c r="D1" s="181"/>
      <c r="E1" s="181"/>
      <c r="F1" s="181"/>
      <c r="G1" s="208"/>
      <c r="H1" s="208"/>
      <c r="I1" s="175"/>
      <c r="J1" s="175"/>
      <c r="K1" s="175"/>
      <c r="L1" s="175"/>
      <c r="M1" s="175"/>
      <c r="N1" s="175"/>
      <c r="O1" s="175"/>
      <c r="P1" s="174"/>
      <c r="Q1" s="174"/>
      <c r="R1" s="174"/>
      <c r="S1" s="174"/>
      <c r="T1" s="174"/>
      <c r="U1" s="174"/>
      <c r="V1" s="174"/>
      <c r="W1" s="174"/>
    </row>
    <row r="2" spans="1:23" ht="27.5" customHeight="1">
      <c r="A2" s="180"/>
      <c r="B2" s="180"/>
      <c r="C2" s="181"/>
      <c r="D2" s="181"/>
      <c r="E2" s="181"/>
      <c r="F2" s="181"/>
      <c r="G2" s="209"/>
      <c r="H2" s="209"/>
      <c r="I2" s="175"/>
      <c r="J2" s="175"/>
      <c r="K2" s="175"/>
      <c r="L2" s="175"/>
      <c r="M2" s="175"/>
      <c r="N2" s="175"/>
      <c r="O2" s="175"/>
      <c r="P2" s="174"/>
      <c r="Q2" s="174"/>
      <c r="R2" s="174"/>
      <c r="S2" s="174"/>
      <c r="T2" s="174"/>
      <c r="U2" s="174"/>
      <c r="V2" s="174"/>
      <c r="W2" s="174"/>
    </row>
    <row r="3" spans="1:23" ht="15" customHeight="1">
      <c r="A3" s="180"/>
      <c r="B3" s="180"/>
      <c r="C3" s="181"/>
      <c r="D3" s="181"/>
      <c r="E3" s="181"/>
      <c r="F3" s="181"/>
      <c r="G3" s="206" t="s">
        <v>261</v>
      </c>
      <c r="H3" s="207"/>
      <c r="I3" s="175"/>
      <c r="J3" s="175"/>
      <c r="K3" s="175"/>
      <c r="L3" s="175"/>
      <c r="M3" s="175"/>
      <c r="N3" s="175"/>
      <c r="O3" s="175"/>
      <c r="P3" s="174"/>
      <c r="Q3" s="174"/>
      <c r="R3" s="174"/>
      <c r="S3" s="174"/>
      <c r="T3" s="174"/>
      <c r="U3" s="174"/>
      <c r="V3" s="174"/>
      <c r="W3" s="174"/>
    </row>
    <row r="4" spans="1:23" ht="15" customHeight="1">
      <c r="A4" s="180"/>
      <c r="B4" s="180"/>
      <c r="C4" s="181"/>
      <c r="D4" s="181"/>
      <c r="E4" s="181"/>
      <c r="F4" s="181"/>
      <c r="G4" s="206" t="s">
        <v>262</v>
      </c>
      <c r="H4" s="207"/>
      <c r="I4" s="175"/>
      <c r="J4" s="175"/>
      <c r="K4" s="175"/>
      <c r="L4" s="175"/>
      <c r="M4" s="175"/>
      <c r="N4" s="175"/>
      <c r="O4" s="175"/>
      <c r="P4" s="174"/>
      <c r="Q4" s="174"/>
      <c r="R4" s="174"/>
      <c r="S4" s="174"/>
      <c r="T4" s="174"/>
      <c r="U4" s="174"/>
      <c r="V4" s="174"/>
      <c r="W4" s="174"/>
    </row>
    <row r="6" spans="1:23" ht="18.5">
      <c r="B6" s="156" t="s">
        <v>153</v>
      </c>
    </row>
    <row r="7" spans="1:23">
      <c r="B7" t="s">
        <v>144</v>
      </c>
    </row>
    <row r="8" spans="1:23">
      <c r="B8" t="s">
        <v>145</v>
      </c>
    </row>
    <row r="9" spans="1:23">
      <c r="B9" s="169">
        <v>45078</v>
      </c>
    </row>
    <row r="11" spans="1:23" ht="18.5">
      <c r="B11" s="157" t="s">
        <v>146</v>
      </c>
      <c r="C11" s="157" t="s">
        <v>147</v>
      </c>
      <c r="D11" s="157" t="s">
        <v>148</v>
      </c>
      <c r="E11" s="157" t="s">
        <v>149</v>
      </c>
      <c r="F11" s="157" t="s">
        <v>150</v>
      </c>
      <c r="G11" s="157" t="s">
        <v>34</v>
      </c>
      <c r="H11" s="157" t="s">
        <v>151</v>
      </c>
    </row>
    <row r="12" spans="1:23">
      <c r="B12" s="143">
        <v>45084</v>
      </c>
      <c r="C12" s="143"/>
      <c r="F12" s="130">
        <f>+H12/1.16</f>
        <v>1600</v>
      </c>
      <c r="G12" s="130">
        <f>+F12*0.16</f>
        <v>256</v>
      </c>
      <c r="H12" s="130">
        <v>1856</v>
      </c>
    </row>
    <row r="13" spans="1:23">
      <c r="B13" s="143">
        <v>45093</v>
      </c>
      <c r="C13" s="143"/>
      <c r="F13" s="130">
        <f t="shared" ref="F13:F16" si="0">+H13/1.16</f>
        <v>10400</v>
      </c>
      <c r="G13" s="130">
        <f t="shared" ref="G13:G16" si="1">+F13*0.16</f>
        <v>1664</v>
      </c>
      <c r="H13" s="130">
        <v>12064</v>
      </c>
    </row>
    <row r="14" spans="1:23">
      <c r="B14" s="143">
        <v>45096</v>
      </c>
      <c r="C14" s="143"/>
      <c r="F14" s="130">
        <f t="shared" si="0"/>
        <v>5940</v>
      </c>
      <c r="G14" s="130">
        <f t="shared" si="1"/>
        <v>950.4</v>
      </c>
      <c r="H14" s="130">
        <v>6890.4</v>
      </c>
    </row>
    <row r="15" spans="1:23">
      <c r="B15" s="143">
        <v>45100</v>
      </c>
      <c r="C15" s="143"/>
      <c r="F15" s="130">
        <f t="shared" si="0"/>
        <v>1050</v>
      </c>
      <c r="G15" s="130">
        <f t="shared" si="1"/>
        <v>168</v>
      </c>
      <c r="H15" s="130">
        <v>1218</v>
      </c>
    </row>
    <row r="16" spans="1:23">
      <c r="B16" s="143">
        <v>45106</v>
      </c>
      <c r="C16" s="143"/>
      <c r="F16" s="130">
        <f t="shared" si="0"/>
        <v>8000.0000000000009</v>
      </c>
      <c r="G16" s="130">
        <f t="shared" si="1"/>
        <v>1280.0000000000002</v>
      </c>
      <c r="H16" s="130">
        <v>9280</v>
      </c>
    </row>
    <row r="17" spans="2:8">
      <c r="B17" s="143"/>
      <c r="C17" s="143"/>
      <c r="F17" s="130"/>
      <c r="G17" s="130"/>
      <c r="H17" s="130"/>
    </row>
    <row r="18" spans="2:8">
      <c r="B18" s="143"/>
      <c r="C18" s="143"/>
      <c r="F18" s="130"/>
      <c r="G18" s="130"/>
      <c r="H18" s="158"/>
    </row>
    <row r="19" spans="2:8">
      <c r="B19" s="143"/>
      <c r="C19" s="143"/>
      <c r="F19" s="130"/>
      <c r="G19" s="130"/>
      <c r="H19" s="130"/>
    </row>
    <row r="20" spans="2:8" ht="15.5">
      <c r="E20" s="159" t="s">
        <v>152</v>
      </c>
      <c r="F20" s="160">
        <f>SUM(F12:F19)</f>
        <v>26990</v>
      </c>
      <c r="G20" s="160">
        <f>SUM(G12:G19)</f>
        <v>4318.4000000000005</v>
      </c>
      <c r="H20" s="160">
        <f>SUM(H12:H19)</f>
        <v>31308.400000000001</v>
      </c>
    </row>
    <row r="23" spans="2:8">
      <c r="B23" s="169" t="s">
        <v>245</v>
      </c>
    </row>
    <row r="25" spans="2:8" ht="18.5">
      <c r="B25" s="157" t="s">
        <v>146</v>
      </c>
      <c r="C25" s="157" t="s">
        <v>147</v>
      </c>
      <c r="D25" s="157" t="s">
        <v>148</v>
      </c>
      <c r="E25" s="157" t="s">
        <v>149</v>
      </c>
      <c r="F25" s="157" t="s">
        <v>150</v>
      </c>
      <c r="G25" s="157" t="s">
        <v>34</v>
      </c>
      <c r="H25" s="157" t="s">
        <v>151</v>
      </c>
    </row>
    <row r="26" spans="2:8">
      <c r="B26" s="143">
        <v>45135</v>
      </c>
      <c r="C26" s="143"/>
      <c r="E26" t="s">
        <v>246</v>
      </c>
      <c r="F26" s="130">
        <f>+H26/1.16</f>
        <v>50212.758620689659</v>
      </c>
      <c r="G26" s="130">
        <f>+F26*0.16</f>
        <v>8034.0413793103453</v>
      </c>
      <c r="H26" s="130">
        <v>58246.8</v>
      </c>
    </row>
    <row r="27" spans="2:8">
      <c r="B27" s="143"/>
      <c r="C27" s="143"/>
      <c r="F27" s="130"/>
      <c r="G27" s="130"/>
      <c r="H27" s="130"/>
    </row>
    <row r="28" spans="2:8">
      <c r="B28" s="143"/>
      <c r="C28" s="143"/>
      <c r="F28" s="130"/>
      <c r="G28" s="130"/>
      <c r="H28" s="130"/>
    </row>
    <row r="29" spans="2:8">
      <c r="B29" s="143"/>
      <c r="C29" s="143"/>
      <c r="F29" s="130"/>
      <c r="G29" s="130"/>
      <c r="H29" s="130"/>
    </row>
    <row r="30" spans="2:8">
      <c r="B30" s="143"/>
      <c r="C30" s="143"/>
      <c r="F30" s="130"/>
      <c r="G30" s="130"/>
      <c r="H30" s="130"/>
    </row>
    <row r="31" spans="2:8">
      <c r="B31" s="143"/>
      <c r="C31" s="143"/>
      <c r="F31" s="130"/>
      <c r="G31" s="130"/>
      <c r="H31" s="130"/>
    </row>
    <row r="32" spans="2:8">
      <c r="B32" s="143"/>
      <c r="C32" s="143"/>
      <c r="F32" s="130"/>
      <c r="G32" s="130"/>
      <c r="H32" s="158"/>
    </row>
    <row r="33" spans="2:8">
      <c r="B33" s="143"/>
      <c r="C33" s="143"/>
      <c r="F33" s="130"/>
      <c r="G33" s="130"/>
      <c r="H33" s="130"/>
    </row>
    <row r="34" spans="2:8" ht="15.5">
      <c r="E34" s="159" t="s">
        <v>152</v>
      </c>
      <c r="F34" s="160">
        <f>SUM(F26:F33)</f>
        <v>50212.758620689659</v>
      </c>
      <c r="G34" s="160">
        <f>SUM(G26:G33)</f>
        <v>8034.0413793103453</v>
      </c>
      <c r="H34" s="160">
        <f>SUM(H26:H33)</f>
        <v>58246.8</v>
      </c>
    </row>
    <row r="38" spans="2:8">
      <c r="B38" s="169">
        <v>45139</v>
      </c>
    </row>
    <row r="40" spans="2:8" ht="18.5">
      <c r="B40" s="157" t="s">
        <v>146</v>
      </c>
      <c r="C40" s="157" t="s">
        <v>147</v>
      </c>
      <c r="D40" s="157" t="s">
        <v>148</v>
      </c>
      <c r="E40" s="157" t="s">
        <v>149</v>
      </c>
      <c r="F40" s="157" t="s">
        <v>150</v>
      </c>
      <c r="G40" s="157" t="s">
        <v>34</v>
      </c>
      <c r="H40" s="157" t="s">
        <v>151</v>
      </c>
    </row>
    <row r="41" spans="2:8">
      <c r="B41" s="143">
        <v>45152</v>
      </c>
      <c r="C41" s="143"/>
      <c r="F41" s="130">
        <f t="shared" ref="F41:F45" si="2">+H41/1.16</f>
        <v>13860.000000000002</v>
      </c>
      <c r="G41" s="130">
        <f t="shared" ref="G41:G45" si="3">+F41*0.16</f>
        <v>2217.6000000000004</v>
      </c>
      <c r="H41" s="130">
        <v>16077.6</v>
      </c>
    </row>
    <row r="42" spans="2:8">
      <c r="B42" s="143">
        <v>45155</v>
      </c>
      <c r="C42" s="143"/>
      <c r="F42" s="130">
        <f t="shared" si="2"/>
        <v>99000</v>
      </c>
      <c r="G42" s="130">
        <f t="shared" si="3"/>
        <v>15840</v>
      </c>
      <c r="H42" s="130">
        <v>114840</v>
      </c>
    </row>
    <row r="43" spans="2:8">
      <c r="B43" s="143">
        <v>45167</v>
      </c>
      <c r="C43" s="143"/>
      <c r="F43" s="130">
        <f t="shared" si="2"/>
        <v>4200</v>
      </c>
      <c r="G43" s="130">
        <f t="shared" si="3"/>
        <v>672</v>
      </c>
      <c r="H43" s="130">
        <v>4872</v>
      </c>
    </row>
    <row r="44" spans="2:8">
      <c r="B44" s="143">
        <v>45167</v>
      </c>
      <c r="C44" s="143"/>
      <c r="F44" s="130">
        <f t="shared" si="2"/>
        <v>17250</v>
      </c>
      <c r="G44" s="130">
        <f t="shared" si="3"/>
        <v>2760</v>
      </c>
      <c r="H44" s="130">
        <v>20010</v>
      </c>
    </row>
    <row r="45" spans="2:8">
      <c r="B45" s="143">
        <v>45167</v>
      </c>
      <c r="C45" s="143"/>
      <c r="F45" s="130">
        <f t="shared" si="2"/>
        <v>800</v>
      </c>
      <c r="G45" s="130">
        <f t="shared" si="3"/>
        <v>128</v>
      </c>
      <c r="H45" s="130">
        <v>928</v>
      </c>
    </row>
    <row r="46" spans="2:8">
      <c r="B46" s="143"/>
      <c r="C46" s="143"/>
      <c r="F46" s="130"/>
      <c r="G46" s="130"/>
      <c r="H46" s="130"/>
    </row>
    <row r="47" spans="2:8">
      <c r="B47" s="143"/>
      <c r="C47" s="143"/>
      <c r="F47" s="130"/>
      <c r="G47" s="130"/>
      <c r="H47" s="158"/>
    </row>
    <row r="48" spans="2:8">
      <c r="B48" s="143"/>
      <c r="C48" s="143"/>
      <c r="F48" s="130"/>
      <c r="G48" s="130"/>
      <c r="H48" s="130"/>
    </row>
    <row r="49" spans="2:8" ht="15.5">
      <c r="E49" s="159" t="s">
        <v>152</v>
      </c>
      <c r="F49" s="160">
        <f>SUM(F41:F48)</f>
        <v>135110</v>
      </c>
      <c r="G49" s="160">
        <f>SUM(G41:G48)</f>
        <v>21617.599999999999</v>
      </c>
      <c r="H49" s="160">
        <f>SUM(H41:H48)</f>
        <v>156727.6</v>
      </c>
    </row>
    <row r="52" spans="2:8">
      <c r="B52" s="169">
        <v>45170</v>
      </c>
    </row>
    <row r="54" spans="2:8" ht="18.5">
      <c r="B54" s="157" t="s">
        <v>146</v>
      </c>
      <c r="C54" s="157" t="s">
        <v>147</v>
      </c>
      <c r="D54" s="157" t="s">
        <v>148</v>
      </c>
      <c r="E54" s="157" t="s">
        <v>149</v>
      </c>
      <c r="F54" s="157" t="s">
        <v>150</v>
      </c>
      <c r="G54" s="157" t="s">
        <v>34</v>
      </c>
      <c r="H54" s="157" t="s">
        <v>151</v>
      </c>
    </row>
    <row r="55" spans="2:8">
      <c r="B55" s="143">
        <v>45199</v>
      </c>
      <c r="C55" s="143"/>
      <c r="F55" s="130">
        <f>+H55/1.16</f>
        <v>8257.0000000000018</v>
      </c>
      <c r="G55" s="130">
        <f>+F55*0.16</f>
        <v>1321.1200000000003</v>
      </c>
      <c r="H55" s="130">
        <v>9578.1200000000008</v>
      </c>
    </row>
    <row r="56" spans="2:8">
      <c r="B56" s="143">
        <v>45199</v>
      </c>
      <c r="C56" s="143"/>
      <c r="F56" s="130">
        <f t="shared" ref="F56:F57" si="4">+H56/1.16</f>
        <v>40000</v>
      </c>
      <c r="G56" s="130">
        <f t="shared" ref="G56:G57" si="5">+F56*0.16</f>
        <v>6400</v>
      </c>
      <c r="H56" s="130">
        <v>46400</v>
      </c>
    </row>
    <row r="57" spans="2:8">
      <c r="B57" s="143">
        <v>45199</v>
      </c>
      <c r="C57" s="143"/>
      <c r="F57" s="130">
        <f t="shared" si="4"/>
        <v>10150</v>
      </c>
      <c r="G57" s="130">
        <f t="shared" si="5"/>
        <v>1624</v>
      </c>
      <c r="H57" s="130">
        <v>11774</v>
      </c>
    </row>
    <row r="58" spans="2:8">
      <c r="B58" s="143"/>
      <c r="C58" s="143"/>
      <c r="F58" s="130"/>
      <c r="G58" s="130"/>
      <c r="H58" s="130"/>
    </row>
    <row r="59" spans="2:8">
      <c r="B59" s="143"/>
      <c r="C59" s="143"/>
      <c r="F59" s="130"/>
      <c r="G59" s="130"/>
      <c r="H59" s="130"/>
    </row>
    <row r="60" spans="2:8">
      <c r="B60" s="143"/>
      <c r="C60" s="143"/>
      <c r="F60" s="130"/>
      <c r="G60" s="130"/>
      <c r="H60" s="130"/>
    </row>
    <row r="61" spans="2:8">
      <c r="B61" s="143"/>
      <c r="C61" s="143"/>
      <c r="F61" s="130"/>
      <c r="G61" s="130"/>
      <c r="H61" s="158"/>
    </row>
    <row r="62" spans="2:8">
      <c r="B62" s="143"/>
      <c r="C62" s="143"/>
      <c r="F62" s="130"/>
      <c r="G62" s="130"/>
      <c r="H62" s="130"/>
    </row>
    <row r="63" spans="2:8" ht="15.5">
      <c r="E63" s="159" t="s">
        <v>152</v>
      </c>
      <c r="F63" s="160">
        <f>SUM(F55:F62)</f>
        <v>58407</v>
      </c>
      <c r="G63" s="160">
        <f>SUM(G55:G62)</f>
        <v>9345.1200000000008</v>
      </c>
      <c r="H63" s="160">
        <f>SUM(H55:H62)</f>
        <v>67752.12</v>
      </c>
    </row>
  </sheetData>
  <mergeCells count="6">
    <mergeCell ref="A1:B4"/>
    <mergeCell ref="C1:F4"/>
    <mergeCell ref="G1:G2"/>
    <mergeCell ref="H1:H2"/>
    <mergeCell ref="G3:H3"/>
    <mergeCell ref="G4:H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28CF-875C-4DCC-B02C-C8223FD7C7C2}">
  <dimension ref="A1:AU71"/>
  <sheetViews>
    <sheetView topLeftCell="N1" zoomScale="70" zoomScaleNormal="70" workbookViewId="0">
      <selection activeCell="V5" sqref="V5"/>
    </sheetView>
  </sheetViews>
  <sheetFormatPr baseColWidth="10" defaultRowHeight="14.5"/>
  <cols>
    <col min="22" max="22" width="12.36328125" customWidth="1"/>
    <col min="23" max="23" width="13.26953125" customWidth="1"/>
  </cols>
  <sheetData>
    <row r="1" spans="1:41" ht="29.5" customHeight="1">
      <c r="A1" s="185" t="e" vm="1">
        <v>#VALUE!</v>
      </c>
      <c r="B1" s="185"/>
      <c r="C1" s="185"/>
      <c r="D1" s="195" t="s">
        <v>260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7"/>
      <c r="V1" s="208"/>
      <c r="W1" s="208"/>
    </row>
    <row r="2" spans="1:41" ht="29.5" customHeight="1">
      <c r="A2" s="185"/>
      <c r="B2" s="185"/>
      <c r="C2" s="185"/>
      <c r="D2" s="198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200"/>
      <c r="V2" s="209"/>
      <c r="W2" s="209"/>
    </row>
    <row r="3" spans="1:41" ht="14.5" customHeight="1">
      <c r="A3" s="185"/>
      <c r="B3" s="185"/>
      <c r="C3" s="185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00"/>
      <c r="V3" s="206" t="s">
        <v>261</v>
      </c>
      <c r="W3" s="207"/>
    </row>
    <row r="4" spans="1:41">
      <c r="A4" s="185"/>
      <c r="B4" s="185"/>
      <c r="C4" s="185"/>
      <c r="D4" s="201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3"/>
      <c r="V4" s="206" t="s">
        <v>262</v>
      </c>
      <c r="W4" s="207"/>
    </row>
    <row r="5" spans="1:41">
      <c r="A5" s="177"/>
      <c r="B5" s="177"/>
      <c r="C5" s="177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3"/>
      <c r="V5" s="173"/>
      <c r="W5" s="173"/>
    </row>
    <row r="6" spans="1:41">
      <c r="A6" s="161" t="s">
        <v>155</v>
      </c>
      <c r="B6" s="161" t="s">
        <v>115</v>
      </c>
      <c r="C6" s="162" t="s">
        <v>116</v>
      </c>
      <c r="D6" s="162" t="s">
        <v>156</v>
      </c>
      <c r="E6" s="162" t="s">
        <v>157</v>
      </c>
      <c r="F6" s="162" t="s">
        <v>117</v>
      </c>
      <c r="G6" s="162" t="s">
        <v>158</v>
      </c>
      <c r="H6" s="162" t="s">
        <v>159</v>
      </c>
      <c r="I6" s="162" t="s">
        <v>160</v>
      </c>
      <c r="J6" s="162" t="s">
        <v>161</v>
      </c>
      <c r="K6" s="162" t="s">
        <v>162</v>
      </c>
      <c r="L6" s="162" t="s">
        <v>163</v>
      </c>
      <c r="M6" s="161" t="s">
        <v>164</v>
      </c>
      <c r="N6" s="161" t="s">
        <v>165</v>
      </c>
      <c r="O6" s="161" t="s">
        <v>166</v>
      </c>
      <c r="P6" s="161" t="s">
        <v>167</v>
      </c>
      <c r="Q6" s="161" t="s">
        <v>168</v>
      </c>
      <c r="R6" s="161" t="s">
        <v>169</v>
      </c>
      <c r="S6" s="161" t="s">
        <v>170</v>
      </c>
      <c r="T6" s="161" t="s">
        <v>171</v>
      </c>
      <c r="U6" s="161" t="s">
        <v>172</v>
      </c>
      <c r="V6" s="161" t="s">
        <v>173</v>
      </c>
      <c r="W6" s="161" t="s">
        <v>118</v>
      </c>
      <c r="X6" s="161" t="s">
        <v>119</v>
      </c>
      <c r="Y6" s="161" t="s">
        <v>120</v>
      </c>
      <c r="Z6" s="161" t="s">
        <v>121</v>
      </c>
      <c r="AA6" s="161" t="s">
        <v>122</v>
      </c>
      <c r="AB6" s="161" t="s">
        <v>123</v>
      </c>
      <c r="AC6" s="161" t="s">
        <v>124</v>
      </c>
      <c r="AD6" s="161" t="s">
        <v>125</v>
      </c>
      <c r="AE6" s="161" t="s">
        <v>126</v>
      </c>
      <c r="AF6" s="161" t="s">
        <v>127</v>
      </c>
      <c r="AG6" s="161" t="s">
        <v>128</v>
      </c>
      <c r="AH6" s="161" t="s">
        <v>129</v>
      </c>
      <c r="AI6" s="161" t="s">
        <v>130</v>
      </c>
      <c r="AJ6" s="161" t="s">
        <v>131</v>
      </c>
      <c r="AK6" s="161" t="s">
        <v>132</v>
      </c>
      <c r="AL6" s="161" t="s">
        <v>133</v>
      </c>
      <c r="AM6" s="161" t="s">
        <v>134</v>
      </c>
      <c r="AN6" s="161" t="s">
        <v>135</v>
      </c>
      <c r="AO6" s="161" t="s">
        <v>136</v>
      </c>
    </row>
    <row r="7" spans="1:41">
      <c r="A7" s="161" t="s">
        <v>174</v>
      </c>
      <c r="B7" s="161" t="s">
        <v>175</v>
      </c>
      <c r="C7" s="162">
        <v>699</v>
      </c>
      <c r="D7" s="162">
        <v>0</v>
      </c>
      <c r="E7" s="162">
        <v>0</v>
      </c>
      <c r="F7" s="162">
        <v>111.84</v>
      </c>
      <c r="G7" s="162">
        <v>0</v>
      </c>
      <c r="H7" s="162">
        <v>0</v>
      </c>
      <c r="I7" s="162">
        <v>0</v>
      </c>
      <c r="J7" s="162">
        <v>810.84</v>
      </c>
      <c r="K7" s="162" t="s">
        <v>176</v>
      </c>
      <c r="L7" s="162">
        <v>111.84</v>
      </c>
      <c r="M7" s="161">
        <v>0</v>
      </c>
      <c r="N7" s="161">
        <v>0</v>
      </c>
      <c r="O7" s="161">
        <v>0</v>
      </c>
      <c r="P7" s="161" t="s">
        <v>176</v>
      </c>
      <c r="Q7" s="161" t="s">
        <v>177</v>
      </c>
      <c r="R7" s="161" t="s">
        <v>178</v>
      </c>
      <c r="S7" s="161" t="s">
        <v>179</v>
      </c>
      <c r="T7" s="161" t="s">
        <v>180</v>
      </c>
      <c r="U7" s="161" t="s">
        <v>176</v>
      </c>
      <c r="V7" s="161" t="s">
        <v>176</v>
      </c>
      <c r="W7" s="161" t="s">
        <v>181</v>
      </c>
      <c r="X7" s="161" t="s">
        <v>137</v>
      </c>
      <c r="Y7" s="161" t="s">
        <v>138</v>
      </c>
      <c r="Z7" s="161" t="s">
        <v>138</v>
      </c>
      <c r="AA7" s="161" t="s">
        <v>138</v>
      </c>
      <c r="AB7" s="161" t="s">
        <v>138</v>
      </c>
      <c r="AC7" s="161" t="s">
        <v>138</v>
      </c>
      <c r="AD7" s="161" t="s">
        <v>138</v>
      </c>
      <c r="AE7" s="161" t="s">
        <v>138</v>
      </c>
      <c r="AF7" s="161" t="s">
        <v>138</v>
      </c>
      <c r="AG7" s="161" t="s">
        <v>138</v>
      </c>
      <c r="AH7" s="161" t="s">
        <v>182</v>
      </c>
      <c r="AI7" s="161" t="s">
        <v>139</v>
      </c>
      <c r="AJ7" s="161" t="s">
        <v>72</v>
      </c>
      <c r="AK7" s="161" t="s">
        <v>139</v>
      </c>
      <c r="AL7" s="161" t="s">
        <v>72</v>
      </c>
      <c r="AM7" s="161">
        <v>0</v>
      </c>
      <c r="AN7" s="161" t="s">
        <v>138</v>
      </c>
      <c r="AO7" s="161" t="s">
        <v>138</v>
      </c>
    </row>
    <row r="8" spans="1:41">
      <c r="A8" s="161" t="s">
        <v>183</v>
      </c>
      <c r="B8" s="161" t="s">
        <v>140</v>
      </c>
      <c r="C8" s="162">
        <v>10010.41</v>
      </c>
      <c r="D8" s="162">
        <v>0</v>
      </c>
      <c r="E8" s="162">
        <v>0</v>
      </c>
      <c r="F8" s="162">
        <v>72</v>
      </c>
      <c r="G8" s="162">
        <v>0</v>
      </c>
      <c r="H8" s="162">
        <v>0</v>
      </c>
      <c r="I8" s="162">
        <v>0</v>
      </c>
      <c r="J8" s="162">
        <v>10082.41</v>
      </c>
      <c r="K8" s="162" t="s">
        <v>176</v>
      </c>
      <c r="L8" s="162">
        <v>72</v>
      </c>
      <c r="M8" s="161">
        <v>0</v>
      </c>
      <c r="N8" s="161">
        <v>0</v>
      </c>
      <c r="O8" s="161">
        <v>0</v>
      </c>
      <c r="P8" s="161" t="s">
        <v>184</v>
      </c>
      <c r="Q8" s="161" t="s">
        <v>177</v>
      </c>
      <c r="R8" s="161" t="s">
        <v>176</v>
      </c>
      <c r="S8" s="161" t="s">
        <v>179</v>
      </c>
      <c r="T8" s="161" t="s">
        <v>180</v>
      </c>
      <c r="U8" s="161" t="s">
        <v>176</v>
      </c>
      <c r="V8" s="161" t="s">
        <v>185</v>
      </c>
      <c r="W8" s="161" t="s">
        <v>143</v>
      </c>
      <c r="X8" s="161" t="s">
        <v>137</v>
      </c>
      <c r="Y8" s="161" t="s">
        <v>138</v>
      </c>
      <c r="Z8" s="161" t="s">
        <v>138</v>
      </c>
      <c r="AA8" s="161" t="s">
        <v>138</v>
      </c>
      <c r="AB8" s="161" t="s">
        <v>138</v>
      </c>
      <c r="AC8" s="161" t="s">
        <v>138</v>
      </c>
      <c r="AD8" s="161" t="s">
        <v>138</v>
      </c>
      <c r="AE8" s="161" t="s">
        <v>138</v>
      </c>
      <c r="AF8" s="161" t="s">
        <v>138</v>
      </c>
      <c r="AG8" s="161" t="s">
        <v>138</v>
      </c>
      <c r="AH8" s="161" t="s">
        <v>186</v>
      </c>
      <c r="AI8" s="161" t="s">
        <v>139</v>
      </c>
      <c r="AJ8" s="161" t="s">
        <v>72</v>
      </c>
      <c r="AK8" s="161" t="s">
        <v>139</v>
      </c>
      <c r="AL8" s="161" t="s">
        <v>72</v>
      </c>
      <c r="AM8" s="161">
        <v>0</v>
      </c>
      <c r="AN8" s="161" t="s">
        <v>138</v>
      </c>
      <c r="AO8" s="161" t="s">
        <v>138</v>
      </c>
    </row>
    <row r="9" spans="1:41">
      <c r="A9" s="161" t="s">
        <v>183</v>
      </c>
      <c r="B9" s="161" t="s">
        <v>140</v>
      </c>
      <c r="C9" s="162">
        <v>25</v>
      </c>
      <c r="D9" s="162">
        <v>0</v>
      </c>
      <c r="E9" s="162">
        <v>0</v>
      </c>
      <c r="F9" s="162">
        <v>4</v>
      </c>
      <c r="G9" s="162">
        <v>0</v>
      </c>
      <c r="H9" s="162">
        <v>0</v>
      </c>
      <c r="I9" s="162">
        <v>0</v>
      </c>
      <c r="J9" s="162">
        <v>29</v>
      </c>
      <c r="K9" s="162" t="s">
        <v>176</v>
      </c>
      <c r="L9" s="162">
        <v>4</v>
      </c>
      <c r="M9" s="161">
        <v>0</v>
      </c>
      <c r="N9" s="161">
        <v>0</v>
      </c>
      <c r="O9" s="161">
        <v>0</v>
      </c>
      <c r="P9" s="161" t="s">
        <v>176</v>
      </c>
      <c r="Q9" s="161" t="s">
        <v>177</v>
      </c>
      <c r="R9" s="161" t="s">
        <v>176</v>
      </c>
      <c r="S9" s="161" t="s">
        <v>179</v>
      </c>
      <c r="T9" s="161" t="s">
        <v>180</v>
      </c>
      <c r="U9" s="161" t="s">
        <v>176</v>
      </c>
      <c r="V9" s="161" t="s">
        <v>185</v>
      </c>
      <c r="W9" s="161" t="s">
        <v>187</v>
      </c>
      <c r="X9" s="161" t="s">
        <v>137</v>
      </c>
      <c r="Y9" s="161" t="s">
        <v>138</v>
      </c>
      <c r="Z9" s="161" t="s">
        <v>138</v>
      </c>
      <c r="AA9" s="161" t="s">
        <v>138</v>
      </c>
      <c r="AB9" s="161" t="s">
        <v>138</v>
      </c>
      <c r="AC9" s="161" t="s">
        <v>138</v>
      </c>
      <c r="AD9" s="161" t="s">
        <v>138</v>
      </c>
      <c r="AE9" s="161" t="s">
        <v>138</v>
      </c>
      <c r="AF9" s="161" t="s">
        <v>138</v>
      </c>
      <c r="AG9" s="161" t="s">
        <v>138</v>
      </c>
      <c r="AH9" s="161" t="s">
        <v>188</v>
      </c>
      <c r="AI9" s="161" t="s">
        <v>139</v>
      </c>
      <c r="AJ9" s="161" t="s">
        <v>72</v>
      </c>
      <c r="AK9" s="161" t="s">
        <v>139</v>
      </c>
      <c r="AL9" s="161" t="s">
        <v>72</v>
      </c>
      <c r="AM9" s="161">
        <v>0</v>
      </c>
      <c r="AN9" s="161" t="s">
        <v>138</v>
      </c>
      <c r="AO9" s="161" t="s">
        <v>138</v>
      </c>
    </row>
    <row r="10" spans="1:41">
      <c r="A10" s="161" t="s">
        <v>189</v>
      </c>
      <c r="B10" s="161" t="s">
        <v>141</v>
      </c>
      <c r="C10" s="162">
        <v>18881.12</v>
      </c>
      <c r="D10" s="162">
        <v>0</v>
      </c>
      <c r="E10" s="162">
        <v>0</v>
      </c>
      <c r="F10" s="162">
        <v>3020.98</v>
      </c>
      <c r="G10" s="162">
        <v>2014.05</v>
      </c>
      <c r="H10" s="162">
        <v>1888.11</v>
      </c>
      <c r="I10" s="162">
        <v>0</v>
      </c>
      <c r="J10" s="162">
        <v>17999.939999999999</v>
      </c>
      <c r="K10" s="162" t="s">
        <v>176</v>
      </c>
      <c r="L10" s="162">
        <v>3020.98</v>
      </c>
      <c r="M10" s="161">
        <v>3902.16</v>
      </c>
      <c r="N10" s="161">
        <v>0</v>
      </c>
      <c r="O10" s="161">
        <v>0</v>
      </c>
      <c r="P10" s="161" t="s">
        <v>176</v>
      </c>
      <c r="Q10" s="161" t="s">
        <v>177</v>
      </c>
      <c r="R10" s="161" t="s">
        <v>176</v>
      </c>
      <c r="S10" s="161" t="s">
        <v>179</v>
      </c>
      <c r="T10" s="161" t="s">
        <v>180</v>
      </c>
      <c r="U10" s="161" t="s">
        <v>176</v>
      </c>
      <c r="V10" s="161" t="s">
        <v>176</v>
      </c>
      <c r="W10" s="161" t="s">
        <v>142</v>
      </c>
      <c r="X10" s="161" t="s">
        <v>137</v>
      </c>
      <c r="Y10" s="161" t="s">
        <v>138</v>
      </c>
      <c r="Z10" s="161" t="s">
        <v>138</v>
      </c>
      <c r="AA10" s="161" t="s">
        <v>138</v>
      </c>
      <c r="AB10" s="161" t="s">
        <v>138</v>
      </c>
      <c r="AC10" s="161" t="s">
        <v>138</v>
      </c>
      <c r="AD10" s="161" t="s">
        <v>138</v>
      </c>
      <c r="AE10" s="161" t="s">
        <v>138</v>
      </c>
      <c r="AF10" s="161" t="s">
        <v>138</v>
      </c>
      <c r="AG10" s="161" t="s">
        <v>138</v>
      </c>
      <c r="AH10" s="161" t="s">
        <v>190</v>
      </c>
      <c r="AI10" s="161" t="s">
        <v>139</v>
      </c>
      <c r="AJ10" s="161" t="s">
        <v>72</v>
      </c>
      <c r="AK10" s="161" t="s">
        <v>139</v>
      </c>
      <c r="AL10" s="161" t="s">
        <v>72</v>
      </c>
      <c r="AM10" s="161">
        <v>0</v>
      </c>
      <c r="AN10" s="161" t="s">
        <v>138</v>
      </c>
      <c r="AO10" s="161" t="s">
        <v>138</v>
      </c>
    </row>
    <row r="11" spans="1:41">
      <c r="A11" s="161" t="s">
        <v>191</v>
      </c>
      <c r="B11" s="161" t="s">
        <v>140</v>
      </c>
      <c r="C11" s="162">
        <v>11628.62</v>
      </c>
      <c r="D11" s="162">
        <v>0</v>
      </c>
      <c r="E11" s="162">
        <v>0</v>
      </c>
      <c r="F11" s="162">
        <v>120.89</v>
      </c>
      <c r="G11" s="162">
        <v>0</v>
      </c>
      <c r="H11" s="162">
        <v>0</v>
      </c>
      <c r="I11" s="162">
        <v>0</v>
      </c>
      <c r="J11" s="162">
        <v>11749.51</v>
      </c>
      <c r="K11" s="162" t="s">
        <v>176</v>
      </c>
      <c r="L11" s="162">
        <v>120.89</v>
      </c>
      <c r="M11" s="161">
        <v>0</v>
      </c>
      <c r="N11" s="161">
        <v>0</v>
      </c>
      <c r="O11" s="161">
        <v>0</v>
      </c>
      <c r="P11" s="161" t="s">
        <v>184</v>
      </c>
      <c r="Q11" s="161" t="s">
        <v>177</v>
      </c>
      <c r="R11" s="161" t="s">
        <v>176</v>
      </c>
      <c r="S11" s="161" t="s">
        <v>179</v>
      </c>
      <c r="T11" s="161" t="s">
        <v>180</v>
      </c>
      <c r="U11" s="161" t="s">
        <v>176</v>
      </c>
      <c r="V11" s="161" t="s">
        <v>185</v>
      </c>
      <c r="W11" s="161" t="s">
        <v>192</v>
      </c>
      <c r="X11" s="161" t="s">
        <v>137</v>
      </c>
      <c r="Y11" s="161" t="s">
        <v>138</v>
      </c>
      <c r="Z11" s="161" t="s">
        <v>138</v>
      </c>
      <c r="AA11" s="161" t="s">
        <v>138</v>
      </c>
      <c r="AB11" s="161" t="s">
        <v>138</v>
      </c>
      <c r="AC11" s="161" t="s">
        <v>138</v>
      </c>
      <c r="AD11" s="161" t="s">
        <v>138</v>
      </c>
      <c r="AE11" s="161" t="s">
        <v>138</v>
      </c>
      <c r="AF11" s="161" t="s">
        <v>138</v>
      </c>
      <c r="AG11" s="161" t="s">
        <v>138</v>
      </c>
      <c r="AH11" s="161" t="s">
        <v>193</v>
      </c>
      <c r="AI11" s="161" t="s">
        <v>139</v>
      </c>
      <c r="AJ11" s="161" t="s">
        <v>72</v>
      </c>
      <c r="AK11" s="161" t="s">
        <v>139</v>
      </c>
      <c r="AL11" s="161" t="s">
        <v>72</v>
      </c>
      <c r="AM11" s="161">
        <v>0</v>
      </c>
      <c r="AN11" s="161" t="s">
        <v>138</v>
      </c>
      <c r="AO11" s="161" t="s">
        <v>138</v>
      </c>
    </row>
    <row r="12" spans="1:41">
      <c r="A12" s="161" t="s">
        <v>191</v>
      </c>
      <c r="B12" s="161" t="s">
        <v>194</v>
      </c>
      <c r="C12" s="162">
        <v>198</v>
      </c>
      <c r="D12" s="162">
        <v>0</v>
      </c>
      <c r="E12" s="162">
        <v>5.94</v>
      </c>
      <c r="F12" s="162">
        <v>32.630000000000003</v>
      </c>
      <c r="G12" s="162">
        <v>0</v>
      </c>
      <c r="H12" s="162">
        <v>0</v>
      </c>
      <c r="I12" s="162">
        <v>0</v>
      </c>
      <c r="J12" s="162">
        <v>236.57</v>
      </c>
      <c r="K12" s="162" t="s">
        <v>176</v>
      </c>
      <c r="L12" s="162">
        <v>38.57</v>
      </c>
      <c r="M12" s="161">
        <v>0</v>
      </c>
      <c r="N12" s="161">
        <v>0</v>
      </c>
      <c r="O12" s="161">
        <v>0</v>
      </c>
      <c r="P12" s="161" t="s">
        <v>176</v>
      </c>
      <c r="Q12" s="161" t="s">
        <v>177</v>
      </c>
      <c r="R12" s="161" t="s">
        <v>176</v>
      </c>
      <c r="S12" s="161" t="s">
        <v>195</v>
      </c>
      <c r="T12" s="161" t="s">
        <v>196</v>
      </c>
      <c r="U12" s="161" t="s">
        <v>176</v>
      </c>
      <c r="V12" s="161" t="s">
        <v>176</v>
      </c>
      <c r="W12" s="161" t="s">
        <v>197</v>
      </c>
      <c r="X12" s="161" t="s">
        <v>137</v>
      </c>
      <c r="Y12" s="161" t="s">
        <v>198</v>
      </c>
      <c r="Z12" s="161" t="s">
        <v>138</v>
      </c>
      <c r="AA12" s="161" t="s">
        <v>138</v>
      </c>
      <c r="AB12" s="161" t="s">
        <v>138</v>
      </c>
      <c r="AC12" s="161" t="s">
        <v>138</v>
      </c>
      <c r="AD12" s="161" t="s">
        <v>138</v>
      </c>
      <c r="AE12" s="161" t="s">
        <v>138</v>
      </c>
      <c r="AF12" s="161" t="s">
        <v>138</v>
      </c>
      <c r="AG12" s="161" t="s">
        <v>138</v>
      </c>
      <c r="AH12" s="161" t="s">
        <v>199</v>
      </c>
      <c r="AI12" s="161" t="s">
        <v>139</v>
      </c>
      <c r="AJ12" s="161" t="s">
        <v>72</v>
      </c>
      <c r="AK12" s="161" t="s">
        <v>139</v>
      </c>
      <c r="AL12" s="161" t="s">
        <v>72</v>
      </c>
      <c r="AM12" s="161">
        <v>0</v>
      </c>
      <c r="AN12" s="161" t="s">
        <v>138</v>
      </c>
      <c r="AO12" s="161" t="s">
        <v>138</v>
      </c>
    </row>
    <row r="13" spans="1:41">
      <c r="A13" s="161"/>
      <c r="B13" s="161"/>
      <c r="C13" s="163">
        <v>41442.15</v>
      </c>
      <c r="D13" s="161"/>
      <c r="E13" s="161"/>
      <c r="F13" s="163">
        <v>3362.34</v>
      </c>
      <c r="G13" s="163">
        <v>2014.05</v>
      </c>
      <c r="H13" s="163">
        <v>1888.11</v>
      </c>
      <c r="I13" s="163">
        <v>0</v>
      </c>
      <c r="J13" s="163">
        <v>40908.269999999997</v>
      </c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</row>
    <row r="14" spans="1:41">
      <c r="A14" s="161"/>
      <c r="B14" s="161"/>
      <c r="C14" s="161"/>
      <c r="D14" s="161"/>
      <c r="E14" s="163" t="s">
        <v>200</v>
      </c>
      <c r="F14" s="163">
        <v>21014.625</v>
      </c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</row>
    <row r="16" spans="1:41">
      <c r="A16" s="161"/>
      <c r="B16" s="161"/>
      <c r="C16" s="161"/>
      <c r="D16" s="161"/>
      <c r="E16" s="161"/>
      <c r="F16" s="162">
        <v>3330</v>
      </c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</row>
    <row r="17" spans="1:47">
      <c r="A17" s="161"/>
      <c r="B17" s="161"/>
      <c r="C17" s="161"/>
      <c r="D17" s="161"/>
      <c r="E17" s="161"/>
      <c r="F17" s="162">
        <v>-32.340000000000146</v>
      </c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</row>
    <row r="22" spans="1:47">
      <c r="B22" s="164" t="s">
        <v>201</v>
      </c>
      <c r="C22" s="164" t="s">
        <v>115</v>
      </c>
      <c r="D22" s="164" t="s">
        <v>202</v>
      </c>
      <c r="E22" s="164" t="s">
        <v>203</v>
      </c>
      <c r="F22" s="164" t="s">
        <v>204</v>
      </c>
      <c r="G22" s="165" t="s">
        <v>116</v>
      </c>
      <c r="H22" s="165" t="s">
        <v>156</v>
      </c>
      <c r="I22" s="165" t="s">
        <v>157</v>
      </c>
      <c r="J22" s="165" t="s">
        <v>117</v>
      </c>
      <c r="K22" s="165" t="s">
        <v>158</v>
      </c>
      <c r="L22" s="165" t="s">
        <v>159</v>
      </c>
      <c r="M22" s="165" t="s">
        <v>160</v>
      </c>
      <c r="N22" s="165" t="s">
        <v>161</v>
      </c>
      <c r="O22" s="164" t="s">
        <v>162</v>
      </c>
      <c r="P22" s="164" t="s">
        <v>163</v>
      </c>
      <c r="Q22" s="164" t="s">
        <v>164</v>
      </c>
      <c r="R22" s="164" t="s">
        <v>165</v>
      </c>
      <c r="S22" s="164" t="s">
        <v>166</v>
      </c>
      <c r="T22" s="164" t="s">
        <v>167</v>
      </c>
      <c r="U22" s="164" t="s">
        <v>168</v>
      </c>
      <c r="V22" s="164" t="s">
        <v>169</v>
      </c>
      <c r="W22" s="164" t="s">
        <v>170</v>
      </c>
      <c r="X22" s="164" t="s">
        <v>171</v>
      </c>
      <c r="Y22" s="164" t="s">
        <v>172</v>
      </c>
      <c r="Z22" s="164" t="s">
        <v>173</v>
      </c>
      <c r="AA22" s="164" t="s">
        <v>118</v>
      </c>
      <c r="AB22" s="164" t="s">
        <v>119</v>
      </c>
      <c r="AC22" s="164" t="s">
        <v>120</v>
      </c>
      <c r="AD22" s="164" t="s">
        <v>121</v>
      </c>
      <c r="AE22" s="164" t="s">
        <v>122</v>
      </c>
      <c r="AF22" s="164" t="s">
        <v>123</v>
      </c>
      <c r="AG22" s="164" t="s">
        <v>124</v>
      </c>
      <c r="AH22" s="164" t="s">
        <v>125</v>
      </c>
      <c r="AI22" s="164" t="s">
        <v>126</v>
      </c>
      <c r="AJ22" s="164" t="s">
        <v>127</v>
      </c>
      <c r="AK22" s="164" t="s">
        <v>128</v>
      </c>
      <c r="AL22" s="164" t="s">
        <v>129</v>
      </c>
      <c r="AM22" s="164" t="s">
        <v>130</v>
      </c>
      <c r="AN22" s="164" t="s">
        <v>131</v>
      </c>
      <c r="AO22" s="164" t="s">
        <v>132</v>
      </c>
      <c r="AP22" s="164" t="s">
        <v>133</v>
      </c>
      <c r="AQ22" s="164" t="s">
        <v>134</v>
      </c>
      <c r="AR22" s="164" t="s">
        <v>135</v>
      </c>
      <c r="AS22" s="164" t="s">
        <v>136</v>
      </c>
      <c r="AT22" s="164" t="s">
        <v>205</v>
      </c>
      <c r="AU22" s="164" t="s">
        <v>206</v>
      </c>
    </row>
    <row r="23" spans="1:47">
      <c r="A23" s="167">
        <v>45017</v>
      </c>
      <c r="B23" s="164" t="s">
        <v>207</v>
      </c>
      <c r="C23" s="164" t="s">
        <v>208</v>
      </c>
      <c r="D23" s="164" t="s">
        <v>209</v>
      </c>
      <c r="E23" s="164" t="s">
        <v>210</v>
      </c>
      <c r="F23" s="164" t="s">
        <v>211</v>
      </c>
      <c r="G23" s="165">
        <v>707.14</v>
      </c>
      <c r="H23" s="165">
        <v>65</v>
      </c>
      <c r="I23" s="165">
        <v>11.5</v>
      </c>
      <c r="J23" s="165">
        <v>104.58</v>
      </c>
      <c r="K23" s="165">
        <v>0</v>
      </c>
      <c r="L23" s="165">
        <v>0</v>
      </c>
      <c r="M23" s="165">
        <v>0</v>
      </c>
      <c r="N23" s="165">
        <v>758.22</v>
      </c>
      <c r="O23" s="164" t="s">
        <v>176</v>
      </c>
      <c r="P23" s="164">
        <v>116.08</v>
      </c>
      <c r="Q23" s="164">
        <v>0</v>
      </c>
      <c r="R23" s="164">
        <v>0</v>
      </c>
      <c r="S23" s="164">
        <v>0</v>
      </c>
      <c r="T23" s="164" t="s">
        <v>176</v>
      </c>
      <c r="U23" s="164" t="s">
        <v>177</v>
      </c>
      <c r="V23" s="164" t="s">
        <v>176</v>
      </c>
      <c r="W23" s="164" t="s">
        <v>195</v>
      </c>
      <c r="X23" s="164" t="s">
        <v>196</v>
      </c>
      <c r="Y23" s="164" t="s">
        <v>176</v>
      </c>
      <c r="Z23" s="164" t="s">
        <v>176</v>
      </c>
      <c r="AA23" s="164" t="s">
        <v>197</v>
      </c>
      <c r="AB23" s="164" t="s">
        <v>137</v>
      </c>
      <c r="AC23" s="164" t="s">
        <v>212</v>
      </c>
      <c r="AD23" s="164" t="s">
        <v>138</v>
      </c>
      <c r="AE23" s="164" t="s">
        <v>138</v>
      </c>
      <c r="AF23" s="164" t="s">
        <v>138</v>
      </c>
      <c r="AG23" s="164" t="s">
        <v>138</v>
      </c>
      <c r="AH23" s="164" t="s">
        <v>138</v>
      </c>
      <c r="AI23" s="164" t="s">
        <v>138</v>
      </c>
      <c r="AJ23" s="164" t="s">
        <v>138</v>
      </c>
      <c r="AK23" s="164" t="s">
        <v>138</v>
      </c>
      <c r="AL23" s="164" t="s">
        <v>213</v>
      </c>
      <c r="AM23" s="164" t="s">
        <v>139</v>
      </c>
      <c r="AN23" s="164" t="s">
        <v>72</v>
      </c>
      <c r="AO23" s="164" t="s">
        <v>139</v>
      </c>
      <c r="AP23" s="164" t="s">
        <v>72</v>
      </c>
      <c r="AQ23" s="164">
        <v>0</v>
      </c>
      <c r="AR23" s="164" t="s">
        <v>138</v>
      </c>
      <c r="AS23" s="164" t="s">
        <v>138</v>
      </c>
      <c r="AT23" s="164" t="s">
        <v>214</v>
      </c>
      <c r="AU23" s="164" t="s">
        <v>215</v>
      </c>
    </row>
    <row r="24" spans="1:47">
      <c r="A24" s="167">
        <v>45017</v>
      </c>
      <c r="B24" s="164" t="s">
        <v>216</v>
      </c>
      <c r="C24" s="164" t="s">
        <v>217</v>
      </c>
      <c r="D24" s="164" t="s">
        <v>218</v>
      </c>
      <c r="E24" s="164" t="s">
        <v>210</v>
      </c>
      <c r="F24" s="164" t="s">
        <v>211</v>
      </c>
      <c r="G24" s="165">
        <v>559.72</v>
      </c>
      <c r="H24" s="165">
        <v>0</v>
      </c>
      <c r="I24" s="165">
        <v>0</v>
      </c>
      <c r="J24" s="165">
        <v>89.56</v>
      </c>
      <c r="K24" s="165">
        <v>59.7</v>
      </c>
      <c r="L24" s="165">
        <v>55.97</v>
      </c>
      <c r="M24" s="165">
        <v>0</v>
      </c>
      <c r="N24" s="165">
        <v>533.61</v>
      </c>
      <c r="O24" s="164" t="s">
        <v>176</v>
      </c>
      <c r="P24" s="164">
        <v>89.56</v>
      </c>
      <c r="Q24" s="164">
        <v>115.67</v>
      </c>
      <c r="R24" s="164">
        <v>0</v>
      </c>
      <c r="S24" s="164">
        <v>0</v>
      </c>
      <c r="T24" s="164" t="s">
        <v>176</v>
      </c>
      <c r="U24" s="164" t="s">
        <v>177</v>
      </c>
      <c r="V24" s="164" t="s">
        <v>176</v>
      </c>
      <c r="W24" s="164" t="s">
        <v>179</v>
      </c>
      <c r="X24" s="164" t="s">
        <v>180</v>
      </c>
      <c r="Y24" s="164" t="s">
        <v>176</v>
      </c>
      <c r="Z24" s="164" t="s">
        <v>176</v>
      </c>
      <c r="AA24" s="164" t="s">
        <v>219</v>
      </c>
      <c r="AB24" s="164" t="s">
        <v>137</v>
      </c>
      <c r="AC24" s="164" t="s">
        <v>138</v>
      </c>
      <c r="AD24" s="164" t="s">
        <v>138</v>
      </c>
      <c r="AE24" s="164" t="s">
        <v>138</v>
      </c>
      <c r="AF24" s="164" t="s">
        <v>138</v>
      </c>
      <c r="AG24" s="164" t="s">
        <v>138</v>
      </c>
      <c r="AH24" s="164" t="s">
        <v>138</v>
      </c>
      <c r="AI24" s="164" t="s">
        <v>138</v>
      </c>
      <c r="AJ24" s="164" t="s">
        <v>138</v>
      </c>
      <c r="AK24" s="164" t="s">
        <v>138</v>
      </c>
      <c r="AL24" s="164" t="s">
        <v>220</v>
      </c>
      <c r="AM24" s="164" t="s">
        <v>139</v>
      </c>
      <c r="AN24" s="164" t="s">
        <v>72</v>
      </c>
      <c r="AO24" s="164" t="s">
        <v>139</v>
      </c>
      <c r="AP24" s="164" t="s">
        <v>72</v>
      </c>
      <c r="AQ24" s="164">
        <v>0</v>
      </c>
      <c r="AR24" s="164" t="s">
        <v>138</v>
      </c>
      <c r="AS24" s="164" t="s">
        <v>138</v>
      </c>
      <c r="AT24" s="164" t="s">
        <v>214</v>
      </c>
      <c r="AU24" s="164" t="s">
        <v>215</v>
      </c>
    </row>
    <row r="25" spans="1:47">
      <c r="A25" s="167">
        <v>45017</v>
      </c>
      <c r="B25" s="164" t="s">
        <v>221</v>
      </c>
      <c r="C25" s="164" t="s">
        <v>141</v>
      </c>
      <c r="D25" s="164" t="s">
        <v>222</v>
      </c>
      <c r="E25" s="164" t="s">
        <v>210</v>
      </c>
      <c r="F25" s="164" t="s">
        <v>211</v>
      </c>
      <c r="G25" s="165">
        <v>14118</v>
      </c>
      <c r="H25" s="165">
        <v>0</v>
      </c>
      <c r="I25" s="165">
        <v>0</v>
      </c>
      <c r="J25" s="165">
        <v>2258.88</v>
      </c>
      <c r="K25" s="165">
        <v>1505.92</v>
      </c>
      <c r="L25" s="165">
        <v>1411.8</v>
      </c>
      <c r="M25" s="165">
        <v>0</v>
      </c>
      <c r="N25" s="165">
        <v>13459.16</v>
      </c>
      <c r="O25" s="164" t="s">
        <v>176</v>
      </c>
      <c r="P25" s="164">
        <v>2258.88</v>
      </c>
      <c r="Q25" s="164">
        <v>2917.72</v>
      </c>
      <c r="R25" s="164">
        <v>0</v>
      </c>
      <c r="S25" s="164">
        <v>0</v>
      </c>
      <c r="T25" s="164" t="s">
        <v>176</v>
      </c>
      <c r="U25" s="164" t="s">
        <v>177</v>
      </c>
      <c r="V25" s="164" t="s">
        <v>176</v>
      </c>
      <c r="W25" s="164" t="s">
        <v>179</v>
      </c>
      <c r="X25" s="164" t="s">
        <v>180</v>
      </c>
      <c r="Y25" s="164" t="s">
        <v>176</v>
      </c>
      <c r="Z25" s="164" t="s">
        <v>176</v>
      </c>
      <c r="AA25" s="164" t="s">
        <v>223</v>
      </c>
      <c r="AB25" s="164" t="s">
        <v>137</v>
      </c>
      <c r="AC25" s="164" t="s">
        <v>138</v>
      </c>
      <c r="AD25" s="164" t="s">
        <v>138</v>
      </c>
      <c r="AE25" s="164" t="s">
        <v>138</v>
      </c>
      <c r="AF25" s="164" t="s">
        <v>138</v>
      </c>
      <c r="AG25" s="164" t="s">
        <v>138</v>
      </c>
      <c r="AH25" s="164" t="s">
        <v>138</v>
      </c>
      <c r="AI25" s="164" t="s">
        <v>138</v>
      </c>
      <c r="AJ25" s="164" t="s">
        <v>138</v>
      </c>
      <c r="AK25" s="164" t="s">
        <v>138</v>
      </c>
      <c r="AL25" s="164" t="s">
        <v>224</v>
      </c>
      <c r="AM25" s="164" t="s">
        <v>139</v>
      </c>
      <c r="AN25" s="164" t="s">
        <v>72</v>
      </c>
      <c r="AO25" s="164" t="s">
        <v>139</v>
      </c>
      <c r="AP25" s="164" t="s">
        <v>72</v>
      </c>
      <c r="AQ25" s="164">
        <v>0</v>
      </c>
      <c r="AR25" s="164" t="s">
        <v>138</v>
      </c>
      <c r="AS25" s="164" t="s">
        <v>138</v>
      </c>
      <c r="AT25" s="164" t="s">
        <v>214</v>
      </c>
      <c r="AU25" s="164" t="s">
        <v>215</v>
      </c>
    </row>
    <row r="26" spans="1:47">
      <c r="B26" s="164"/>
      <c r="C26" s="164"/>
      <c r="D26" s="164"/>
      <c r="E26" s="164"/>
      <c r="F26" s="164"/>
      <c r="G26" s="166">
        <v>15384.86</v>
      </c>
      <c r="H26" s="166">
        <v>65</v>
      </c>
      <c r="I26" s="166">
        <v>11.5</v>
      </c>
      <c r="J26" s="166">
        <v>2453.02</v>
      </c>
      <c r="K26" s="166">
        <v>1565.6200000000001</v>
      </c>
      <c r="L26" s="166">
        <v>1467.77</v>
      </c>
      <c r="M26" s="166">
        <v>0</v>
      </c>
      <c r="N26" s="166">
        <v>14750.99</v>
      </c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</row>
    <row r="27" spans="1:47">
      <c r="J27" s="130">
        <f>+J26/0.16</f>
        <v>15331.375</v>
      </c>
    </row>
    <row r="32" spans="1:47">
      <c r="A32" t="s">
        <v>155</v>
      </c>
      <c r="B32" t="s">
        <v>201</v>
      </c>
      <c r="C32" t="s">
        <v>115</v>
      </c>
      <c r="D32" t="s">
        <v>202</v>
      </c>
      <c r="E32" t="s">
        <v>203</v>
      </c>
      <c r="F32" t="s">
        <v>204</v>
      </c>
      <c r="G32" t="s">
        <v>116</v>
      </c>
      <c r="H32" t="s">
        <v>156</v>
      </c>
      <c r="I32" t="s">
        <v>157</v>
      </c>
      <c r="J32" t="s">
        <v>117</v>
      </c>
      <c r="K32" t="s">
        <v>158</v>
      </c>
      <c r="L32" t="s">
        <v>159</v>
      </c>
      <c r="M32" t="s">
        <v>160</v>
      </c>
      <c r="N32" t="s">
        <v>161</v>
      </c>
      <c r="O32" t="s">
        <v>162</v>
      </c>
      <c r="P32" t="s">
        <v>163</v>
      </c>
      <c r="Q32" t="s">
        <v>164</v>
      </c>
      <c r="R32" t="s">
        <v>165</v>
      </c>
      <c r="S32" t="s">
        <v>166</v>
      </c>
      <c r="T32" t="s">
        <v>167</v>
      </c>
      <c r="U32" t="s">
        <v>168</v>
      </c>
      <c r="V32" t="s">
        <v>169</v>
      </c>
      <c r="W32" t="s">
        <v>170</v>
      </c>
      <c r="X32" t="s">
        <v>171</v>
      </c>
      <c r="Y32" t="s">
        <v>172</v>
      </c>
      <c r="Z32" t="s">
        <v>173</v>
      </c>
      <c r="AA32" t="s">
        <v>118</v>
      </c>
      <c r="AB32" t="s">
        <v>119</v>
      </c>
      <c r="AC32" t="s">
        <v>120</v>
      </c>
      <c r="AD32" t="s">
        <v>121</v>
      </c>
      <c r="AE32" t="s">
        <v>122</v>
      </c>
      <c r="AF32" t="s">
        <v>123</v>
      </c>
      <c r="AG32" t="s">
        <v>124</v>
      </c>
      <c r="AH32" t="s">
        <v>125</v>
      </c>
      <c r="AI32" t="s">
        <v>126</v>
      </c>
      <c r="AJ32" t="s">
        <v>127</v>
      </c>
      <c r="AK32" t="s">
        <v>128</v>
      </c>
      <c r="AL32" t="s">
        <v>129</v>
      </c>
      <c r="AM32" t="s">
        <v>130</v>
      </c>
      <c r="AN32" t="s">
        <v>131</v>
      </c>
      <c r="AO32" t="s">
        <v>132</v>
      </c>
      <c r="AP32" t="s">
        <v>133</v>
      </c>
      <c r="AQ32" t="s">
        <v>134</v>
      </c>
      <c r="AR32" t="s">
        <v>135</v>
      </c>
      <c r="AS32" t="s">
        <v>136</v>
      </c>
      <c r="AT32" t="s">
        <v>205</v>
      </c>
      <c r="AU32" t="s">
        <v>206</v>
      </c>
    </row>
    <row r="33" spans="1:47">
      <c r="A33" t="s">
        <v>225</v>
      </c>
      <c r="B33" t="s">
        <v>207</v>
      </c>
      <c r="C33" t="s">
        <v>208</v>
      </c>
      <c r="D33" t="s">
        <v>209</v>
      </c>
      <c r="E33" t="s">
        <v>210</v>
      </c>
      <c r="F33" t="s">
        <v>211</v>
      </c>
      <c r="G33" s="130">
        <v>707.14</v>
      </c>
      <c r="H33" s="130">
        <v>65</v>
      </c>
      <c r="I33" s="130">
        <v>11.5</v>
      </c>
      <c r="J33" s="130">
        <v>104.58</v>
      </c>
      <c r="K33" s="130">
        <v>0</v>
      </c>
      <c r="L33" s="130">
        <v>0</v>
      </c>
      <c r="M33" s="130">
        <v>0</v>
      </c>
      <c r="N33" s="130">
        <v>758.22</v>
      </c>
      <c r="O33" t="s">
        <v>176</v>
      </c>
      <c r="P33">
        <v>116.08</v>
      </c>
      <c r="Q33">
        <v>0</v>
      </c>
      <c r="R33">
        <v>0</v>
      </c>
      <c r="S33">
        <v>0</v>
      </c>
      <c r="T33" t="s">
        <v>176</v>
      </c>
      <c r="U33" t="s">
        <v>177</v>
      </c>
      <c r="V33" t="s">
        <v>176</v>
      </c>
      <c r="W33" t="s">
        <v>195</v>
      </c>
      <c r="X33" t="s">
        <v>196</v>
      </c>
      <c r="Y33" t="s">
        <v>176</v>
      </c>
      <c r="Z33" t="s">
        <v>176</v>
      </c>
      <c r="AA33" t="s">
        <v>197</v>
      </c>
      <c r="AB33" t="s">
        <v>137</v>
      </c>
      <c r="AC33" t="s">
        <v>212</v>
      </c>
      <c r="AD33" t="s">
        <v>138</v>
      </c>
      <c r="AE33" t="s">
        <v>138</v>
      </c>
      <c r="AF33" t="s">
        <v>138</v>
      </c>
      <c r="AG33" t="s">
        <v>138</v>
      </c>
      <c r="AH33" t="s">
        <v>138</v>
      </c>
      <c r="AI33" t="s">
        <v>138</v>
      </c>
      <c r="AJ33" t="s">
        <v>138</v>
      </c>
      <c r="AK33" t="s">
        <v>138</v>
      </c>
      <c r="AL33" t="s">
        <v>229</v>
      </c>
      <c r="AM33" t="s">
        <v>139</v>
      </c>
      <c r="AN33" t="s">
        <v>72</v>
      </c>
      <c r="AO33" t="s">
        <v>139</v>
      </c>
      <c r="AP33" t="s">
        <v>72</v>
      </c>
      <c r="AQ33">
        <v>0</v>
      </c>
      <c r="AR33" t="s">
        <v>138</v>
      </c>
      <c r="AS33" t="s">
        <v>138</v>
      </c>
      <c r="AT33" t="s">
        <v>214</v>
      </c>
      <c r="AU33" t="s">
        <v>215</v>
      </c>
    </row>
    <row r="34" spans="1:47">
      <c r="A34" t="s">
        <v>226</v>
      </c>
      <c r="B34" t="s">
        <v>221</v>
      </c>
      <c r="C34" t="s">
        <v>141</v>
      </c>
      <c r="D34" t="s">
        <v>222</v>
      </c>
      <c r="E34" t="s">
        <v>210</v>
      </c>
      <c r="F34" t="s">
        <v>211</v>
      </c>
      <c r="G34" s="130">
        <v>14118</v>
      </c>
      <c r="H34" s="130">
        <v>0</v>
      </c>
      <c r="I34" s="130">
        <v>0</v>
      </c>
      <c r="J34" s="130">
        <v>2258.88</v>
      </c>
      <c r="K34" s="130">
        <v>1505.92</v>
      </c>
      <c r="L34" s="130">
        <v>1411.8</v>
      </c>
      <c r="M34" s="130">
        <v>0</v>
      </c>
      <c r="N34" s="130">
        <v>13459.16</v>
      </c>
      <c r="O34" t="s">
        <v>176</v>
      </c>
      <c r="P34">
        <v>2258.88</v>
      </c>
      <c r="Q34">
        <v>2917.72</v>
      </c>
      <c r="R34">
        <v>0</v>
      </c>
      <c r="S34">
        <v>0</v>
      </c>
      <c r="T34" t="s">
        <v>176</v>
      </c>
      <c r="U34" t="s">
        <v>177</v>
      </c>
      <c r="V34" t="s">
        <v>176</v>
      </c>
      <c r="W34" t="s">
        <v>179</v>
      </c>
      <c r="X34" t="s">
        <v>180</v>
      </c>
      <c r="Y34" t="s">
        <v>176</v>
      </c>
      <c r="Z34" t="s">
        <v>176</v>
      </c>
      <c r="AA34" t="s">
        <v>230</v>
      </c>
      <c r="AB34" t="s">
        <v>137</v>
      </c>
      <c r="AC34" t="s">
        <v>138</v>
      </c>
      <c r="AD34" t="s">
        <v>138</v>
      </c>
      <c r="AE34" t="s">
        <v>138</v>
      </c>
      <c r="AF34" t="s">
        <v>138</v>
      </c>
      <c r="AG34" t="s">
        <v>138</v>
      </c>
      <c r="AH34" t="s">
        <v>138</v>
      </c>
      <c r="AI34" t="s">
        <v>138</v>
      </c>
      <c r="AJ34" t="s">
        <v>138</v>
      </c>
      <c r="AK34" t="s">
        <v>138</v>
      </c>
      <c r="AL34" t="s">
        <v>231</v>
      </c>
      <c r="AM34" t="s">
        <v>139</v>
      </c>
      <c r="AN34" t="s">
        <v>72</v>
      </c>
      <c r="AO34" t="s">
        <v>139</v>
      </c>
      <c r="AP34" t="s">
        <v>72</v>
      </c>
      <c r="AQ34">
        <v>0</v>
      </c>
      <c r="AR34" t="s">
        <v>138</v>
      </c>
      <c r="AS34" t="s">
        <v>138</v>
      </c>
      <c r="AT34" t="s">
        <v>214</v>
      </c>
      <c r="AU34" t="s">
        <v>215</v>
      </c>
    </row>
    <row r="35" spans="1:47">
      <c r="A35" t="s">
        <v>227</v>
      </c>
      <c r="B35" t="s">
        <v>232</v>
      </c>
      <c r="C35" t="s">
        <v>233</v>
      </c>
      <c r="D35" t="s">
        <v>234</v>
      </c>
      <c r="E35" t="s">
        <v>210</v>
      </c>
      <c r="F35" t="s">
        <v>211</v>
      </c>
      <c r="G35" s="130">
        <v>450</v>
      </c>
      <c r="H35" s="130">
        <v>0</v>
      </c>
      <c r="I35" s="130">
        <v>0</v>
      </c>
      <c r="J35" s="130">
        <v>72</v>
      </c>
      <c r="K35" s="130">
        <v>0</v>
      </c>
      <c r="L35" s="130">
        <v>0</v>
      </c>
      <c r="M35" s="130">
        <v>0</v>
      </c>
      <c r="N35" s="130">
        <v>522</v>
      </c>
      <c r="O35" t="s">
        <v>176</v>
      </c>
      <c r="P35">
        <v>72</v>
      </c>
      <c r="Q35">
        <v>0</v>
      </c>
      <c r="R35">
        <v>0</v>
      </c>
      <c r="S35">
        <v>0</v>
      </c>
      <c r="T35" t="s">
        <v>184</v>
      </c>
      <c r="U35" t="s">
        <v>177</v>
      </c>
      <c r="V35" t="s">
        <v>176</v>
      </c>
      <c r="W35" t="s">
        <v>179</v>
      </c>
      <c r="X35" t="s">
        <v>180</v>
      </c>
      <c r="Y35" t="s">
        <v>176</v>
      </c>
      <c r="Z35" t="s">
        <v>185</v>
      </c>
      <c r="AA35" t="s">
        <v>235</v>
      </c>
      <c r="AB35" t="s">
        <v>137</v>
      </c>
      <c r="AC35" t="s">
        <v>138</v>
      </c>
      <c r="AD35" t="s">
        <v>138</v>
      </c>
      <c r="AE35" t="s">
        <v>138</v>
      </c>
      <c r="AF35" t="s">
        <v>138</v>
      </c>
      <c r="AG35" t="s">
        <v>138</v>
      </c>
      <c r="AH35" t="s">
        <v>138</v>
      </c>
      <c r="AI35" t="s">
        <v>138</v>
      </c>
      <c r="AJ35" t="s">
        <v>138</v>
      </c>
      <c r="AK35" t="s">
        <v>138</v>
      </c>
      <c r="AL35" t="s">
        <v>236</v>
      </c>
      <c r="AM35" t="s">
        <v>139</v>
      </c>
      <c r="AN35" t="s">
        <v>72</v>
      </c>
      <c r="AO35" t="s">
        <v>139</v>
      </c>
      <c r="AP35" t="s">
        <v>72</v>
      </c>
      <c r="AQ35">
        <v>0</v>
      </c>
      <c r="AR35" t="s">
        <v>138</v>
      </c>
      <c r="AS35" t="s">
        <v>138</v>
      </c>
      <c r="AT35" t="s">
        <v>237</v>
      </c>
      <c r="AU35" t="s">
        <v>215</v>
      </c>
    </row>
    <row r="36" spans="1:47">
      <c r="A36" t="s">
        <v>227</v>
      </c>
      <c r="B36" t="s">
        <v>232</v>
      </c>
      <c r="C36" t="s">
        <v>233</v>
      </c>
      <c r="D36" t="s">
        <v>234</v>
      </c>
      <c r="E36" t="s">
        <v>210</v>
      </c>
      <c r="F36" t="s">
        <v>211</v>
      </c>
      <c r="G36" s="130">
        <v>450</v>
      </c>
      <c r="H36" s="130">
        <v>0</v>
      </c>
      <c r="I36" s="130">
        <v>0</v>
      </c>
      <c r="J36" s="130">
        <v>72</v>
      </c>
      <c r="K36" s="130">
        <v>0</v>
      </c>
      <c r="L36" s="130">
        <v>0</v>
      </c>
      <c r="M36" s="130">
        <v>0</v>
      </c>
      <c r="N36" s="130">
        <v>522</v>
      </c>
      <c r="O36" t="s">
        <v>176</v>
      </c>
      <c r="P36">
        <v>72</v>
      </c>
      <c r="Q36">
        <v>0</v>
      </c>
      <c r="R36">
        <v>0</v>
      </c>
      <c r="S36">
        <v>0</v>
      </c>
      <c r="T36" t="s">
        <v>184</v>
      </c>
      <c r="U36" t="s">
        <v>177</v>
      </c>
      <c r="V36" t="s">
        <v>176</v>
      </c>
      <c r="W36" t="s">
        <v>179</v>
      </c>
      <c r="X36" t="s">
        <v>180</v>
      </c>
      <c r="Y36" t="s">
        <v>176</v>
      </c>
      <c r="Z36" t="s">
        <v>185</v>
      </c>
      <c r="AA36" t="s">
        <v>235</v>
      </c>
      <c r="AB36" t="s">
        <v>137</v>
      </c>
      <c r="AC36" t="s">
        <v>138</v>
      </c>
      <c r="AD36" t="s">
        <v>138</v>
      </c>
      <c r="AE36" t="s">
        <v>138</v>
      </c>
      <c r="AF36" t="s">
        <v>138</v>
      </c>
      <c r="AG36" t="s">
        <v>138</v>
      </c>
      <c r="AH36" t="s">
        <v>138</v>
      </c>
      <c r="AI36" t="s">
        <v>138</v>
      </c>
      <c r="AJ36" t="s">
        <v>138</v>
      </c>
      <c r="AK36" t="s">
        <v>138</v>
      </c>
      <c r="AL36" t="s">
        <v>238</v>
      </c>
      <c r="AM36" t="s">
        <v>139</v>
      </c>
      <c r="AN36" t="s">
        <v>72</v>
      </c>
      <c r="AO36" t="s">
        <v>139</v>
      </c>
      <c r="AP36" t="s">
        <v>72</v>
      </c>
      <c r="AQ36">
        <v>0</v>
      </c>
      <c r="AR36" t="s">
        <v>138</v>
      </c>
      <c r="AS36" t="s">
        <v>138</v>
      </c>
      <c r="AT36" t="s">
        <v>237</v>
      </c>
      <c r="AU36" t="s">
        <v>215</v>
      </c>
    </row>
    <row r="37" spans="1:47">
      <c r="A37" t="s">
        <v>227</v>
      </c>
      <c r="B37" t="s">
        <v>232</v>
      </c>
      <c r="C37" t="s">
        <v>233</v>
      </c>
      <c r="D37" t="s">
        <v>234</v>
      </c>
      <c r="E37" t="s">
        <v>210</v>
      </c>
      <c r="F37" t="s">
        <v>211</v>
      </c>
      <c r="G37" s="130">
        <v>25</v>
      </c>
      <c r="H37" s="130">
        <v>0</v>
      </c>
      <c r="I37" s="130">
        <v>0</v>
      </c>
      <c r="J37" s="130">
        <v>4</v>
      </c>
      <c r="K37" s="130">
        <v>0</v>
      </c>
      <c r="L37" s="130">
        <v>0</v>
      </c>
      <c r="M37" s="130">
        <v>0</v>
      </c>
      <c r="N37" s="130">
        <v>29</v>
      </c>
      <c r="O37" t="s">
        <v>176</v>
      </c>
      <c r="P37">
        <v>4</v>
      </c>
      <c r="Q37">
        <v>0</v>
      </c>
      <c r="R37">
        <v>0</v>
      </c>
      <c r="S37">
        <v>0</v>
      </c>
      <c r="T37" t="s">
        <v>176</v>
      </c>
      <c r="U37" t="s">
        <v>177</v>
      </c>
      <c r="V37" t="s">
        <v>176</v>
      </c>
      <c r="W37" t="s">
        <v>179</v>
      </c>
      <c r="X37" t="s">
        <v>180</v>
      </c>
      <c r="Y37" t="s">
        <v>176</v>
      </c>
      <c r="Z37" t="s">
        <v>185</v>
      </c>
      <c r="AA37" t="s">
        <v>239</v>
      </c>
      <c r="AB37" t="s">
        <v>137</v>
      </c>
      <c r="AC37" t="s">
        <v>138</v>
      </c>
      <c r="AD37" t="s">
        <v>138</v>
      </c>
      <c r="AE37" t="s">
        <v>138</v>
      </c>
      <c r="AF37" t="s">
        <v>138</v>
      </c>
      <c r="AG37" t="s">
        <v>138</v>
      </c>
      <c r="AH37" t="s">
        <v>138</v>
      </c>
      <c r="AI37" t="s">
        <v>138</v>
      </c>
      <c r="AJ37" t="s">
        <v>138</v>
      </c>
      <c r="AK37" t="s">
        <v>138</v>
      </c>
      <c r="AL37" t="s">
        <v>240</v>
      </c>
      <c r="AM37" t="s">
        <v>139</v>
      </c>
      <c r="AN37" t="s">
        <v>72</v>
      </c>
      <c r="AO37" t="s">
        <v>139</v>
      </c>
      <c r="AP37" t="s">
        <v>72</v>
      </c>
      <c r="AQ37">
        <v>0</v>
      </c>
      <c r="AR37" t="s">
        <v>138</v>
      </c>
      <c r="AS37" t="s">
        <v>138</v>
      </c>
      <c r="AT37" t="s">
        <v>237</v>
      </c>
      <c r="AU37" t="s">
        <v>215</v>
      </c>
    </row>
    <row r="38" spans="1:47">
      <c r="A38" t="s">
        <v>228</v>
      </c>
      <c r="B38" t="s">
        <v>232</v>
      </c>
      <c r="C38" t="s">
        <v>233</v>
      </c>
      <c r="D38" t="s">
        <v>234</v>
      </c>
      <c r="E38" t="s">
        <v>210</v>
      </c>
      <c r="F38" t="s">
        <v>211</v>
      </c>
      <c r="G38" s="130">
        <v>450</v>
      </c>
      <c r="H38" s="130">
        <v>0</v>
      </c>
      <c r="I38" s="130">
        <v>0</v>
      </c>
      <c r="J38" s="130">
        <v>72</v>
      </c>
      <c r="K38" s="130">
        <v>0</v>
      </c>
      <c r="L38" s="130">
        <v>0</v>
      </c>
      <c r="M38" s="130">
        <v>0</v>
      </c>
      <c r="N38" s="130">
        <v>522</v>
      </c>
      <c r="O38" t="s">
        <v>176</v>
      </c>
      <c r="P38">
        <v>72</v>
      </c>
      <c r="Q38">
        <v>0</v>
      </c>
      <c r="R38">
        <v>0</v>
      </c>
      <c r="S38">
        <v>0</v>
      </c>
      <c r="T38" t="s">
        <v>184</v>
      </c>
      <c r="U38" t="s">
        <v>177</v>
      </c>
      <c r="V38" t="s">
        <v>176</v>
      </c>
      <c r="W38" t="s">
        <v>179</v>
      </c>
      <c r="X38" t="s">
        <v>180</v>
      </c>
      <c r="Y38" t="s">
        <v>176</v>
      </c>
      <c r="Z38" t="s">
        <v>185</v>
      </c>
      <c r="AA38" t="s">
        <v>235</v>
      </c>
      <c r="AB38" t="s">
        <v>137</v>
      </c>
      <c r="AC38" t="s">
        <v>138</v>
      </c>
      <c r="AD38" t="s">
        <v>138</v>
      </c>
      <c r="AE38" t="s">
        <v>138</v>
      </c>
      <c r="AF38" t="s">
        <v>138</v>
      </c>
      <c r="AG38" t="s">
        <v>138</v>
      </c>
      <c r="AH38" t="s">
        <v>138</v>
      </c>
      <c r="AI38" t="s">
        <v>138</v>
      </c>
      <c r="AJ38" t="s">
        <v>138</v>
      </c>
      <c r="AK38" t="s">
        <v>138</v>
      </c>
      <c r="AL38" t="s">
        <v>241</v>
      </c>
      <c r="AM38" t="s">
        <v>139</v>
      </c>
      <c r="AN38" t="s">
        <v>72</v>
      </c>
      <c r="AO38" t="s">
        <v>139</v>
      </c>
      <c r="AP38" t="s">
        <v>72</v>
      </c>
      <c r="AQ38">
        <v>0</v>
      </c>
      <c r="AR38" t="s">
        <v>138</v>
      </c>
      <c r="AS38" t="s">
        <v>138</v>
      </c>
      <c r="AT38" t="s">
        <v>237</v>
      </c>
      <c r="AU38" t="s">
        <v>215</v>
      </c>
    </row>
    <row r="40" spans="1:47" ht="15" thickBot="1">
      <c r="G40" s="168">
        <f t="shared" ref="G40:N40" si="0">+SUM(G33:G38)</f>
        <v>16200.14</v>
      </c>
      <c r="H40" s="168">
        <f t="shared" si="0"/>
        <v>65</v>
      </c>
      <c r="I40" s="168">
        <f t="shared" si="0"/>
        <v>11.5</v>
      </c>
      <c r="J40" s="168">
        <f t="shared" si="0"/>
        <v>2583.46</v>
      </c>
      <c r="K40" s="168">
        <f t="shared" si="0"/>
        <v>1505.92</v>
      </c>
      <c r="L40" s="168">
        <f t="shared" si="0"/>
        <v>1411.8</v>
      </c>
      <c r="M40" s="168">
        <f t="shared" si="0"/>
        <v>0</v>
      </c>
      <c r="N40" s="168">
        <f t="shared" si="0"/>
        <v>15812.38</v>
      </c>
    </row>
    <row r="41" spans="1:47" ht="15" thickTop="1"/>
    <row r="42" spans="1:47">
      <c r="J42" s="130">
        <f>+J40/0.16</f>
        <v>16146.625</v>
      </c>
    </row>
    <row r="43" spans="1:47">
      <c r="A43" t="s">
        <v>155</v>
      </c>
      <c r="B43" t="s">
        <v>201</v>
      </c>
      <c r="C43" t="s">
        <v>115</v>
      </c>
      <c r="D43" t="s">
        <v>202</v>
      </c>
      <c r="E43" t="s">
        <v>203</v>
      </c>
      <c r="F43" t="s">
        <v>204</v>
      </c>
      <c r="G43" s="130" t="s">
        <v>116</v>
      </c>
      <c r="H43" s="130" t="s">
        <v>156</v>
      </c>
      <c r="I43" s="130" t="s">
        <v>157</v>
      </c>
      <c r="J43" s="130" t="s">
        <v>117</v>
      </c>
      <c r="K43" s="130" t="s">
        <v>158</v>
      </c>
      <c r="L43" s="130" t="s">
        <v>159</v>
      </c>
      <c r="M43" s="130" t="s">
        <v>160</v>
      </c>
      <c r="N43" s="130" t="s">
        <v>161</v>
      </c>
    </row>
    <row r="44" spans="1:47">
      <c r="A44" t="s">
        <v>242</v>
      </c>
      <c r="B44" t="s">
        <v>221</v>
      </c>
      <c r="C44" t="s">
        <v>141</v>
      </c>
      <c r="D44" t="s">
        <v>222</v>
      </c>
      <c r="E44" t="s">
        <v>210</v>
      </c>
      <c r="F44" t="s">
        <v>211</v>
      </c>
      <c r="G44" s="130">
        <v>14118</v>
      </c>
      <c r="H44" s="130">
        <v>0</v>
      </c>
      <c r="I44" s="130">
        <v>0</v>
      </c>
      <c r="J44" s="130">
        <v>2258.88</v>
      </c>
      <c r="K44" s="130">
        <v>1505.92</v>
      </c>
      <c r="L44" s="130">
        <v>1411.8</v>
      </c>
      <c r="M44" s="130">
        <v>0</v>
      </c>
      <c r="N44" s="130">
        <v>13459.16</v>
      </c>
    </row>
    <row r="45" spans="1:47">
      <c r="A45" t="s">
        <v>243</v>
      </c>
      <c r="B45" t="s">
        <v>207</v>
      </c>
      <c r="C45" t="s">
        <v>208</v>
      </c>
      <c r="D45" t="s">
        <v>209</v>
      </c>
      <c r="E45" t="s">
        <v>210</v>
      </c>
      <c r="F45" t="s">
        <v>211</v>
      </c>
      <c r="G45" s="130">
        <v>707.14</v>
      </c>
      <c r="H45" s="130">
        <v>65</v>
      </c>
      <c r="I45" s="130">
        <v>11.5</v>
      </c>
      <c r="J45" s="130">
        <v>104.58</v>
      </c>
      <c r="K45" s="130">
        <v>0</v>
      </c>
      <c r="L45" s="130">
        <v>0</v>
      </c>
      <c r="M45" s="130">
        <v>0</v>
      </c>
      <c r="N45" s="130">
        <v>758.22</v>
      </c>
    </row>
    <row r="47" spans="1:47" ht="15" thickBot="1">
      <c r="G47" s="168">
        <f t="shared" ref="G47:N47" si="1">+SUM(G44:G45)</f>
        <v>14825.14</v>
      </c>
      <c r="H47" s="168">
        <f t="shared" si="1"/>
        <v>65</v>
      </c>
      <c r="I47" s="168">
        <f t="shared" si="1"/>
        <v>11.5</v>
      </c>
      <c r="J47" s="168">
        <f t="shared" si="1"/>
        <v>2363.46</v>
      </c>
      <c r="K47" s="168">
        <f t="shared" si="1"/>
        <v>1505.92</v>
      </c>
      <c r="L47" s="168">
        <f t="shared" si="1"/>
        <v>1411.8</v>
      </c>
      <c r="M47" s="168">
        <f t="shared" si="1"/>
        <v>0</v>
      </c>
      <c r="N47" s="168">
        <f t="shared" si="1"/>
        <v>14217.38</v>
      </c>
    </row>
    <row r="48" spans="1:47" ht="15" thickTop="1">
      <c r="J48" s="130">
        <f>+J47/0.16</f>
        <v>14771.625</v>
      </c>
    </row>
    <row r="49" spans="1:27">
      <c r="A49" t="s">
        <v>155</v>
      </c>
      <c r="B49" t="s">
        <v>201</v>
      </c>
      <c r="C49" t="s">
        <v>115</v>
      </c>
      <c r="D49" t="s">
        <v>202</v>
      </c>
      <c r="E49" t="s">
        <v>203</v>
      </c>
      <c r="F49" t="s">
        <v>204</v>
      </c>
      <c r="G49" t="s">
        <v>116</v>
      </c>
      <c r="H49" t="s">
        <v>156</v>
      </c>
      <c r="I49" t="s">
        <v>157</v>
      </c>
      <c r="J49" t="s">
        <v>117</v>
      </c>
      <c r="K49" t="s">
        <v>158</v>
      </c>
      <c r="L49" t="s">
        <v>159</v>
      </c>
      <c r="M49" t="s">
        <v>160</v>
      </c>
      <c r="N49" t="s">
        <v>161</v>
      </c>
      <c r="O49" t="s">
        <v>162</v>
      </c>
      <c r="P49" t="s">
        <v>163</v>
      </c>
      <c r="Q49" t="s">
        <v>164</v>
      </c>
      <c r="R49" t="s">
        <v>165</v>
      </c>
      <c r="S49" t="s">
        <v>166</v>
      </c>
      <c r="T49" t="s">
        <v>167</v>
      </c>
      <c r="U49" t="s">
        <v>168</v>
      </c>
      <c r="V49" t="s">
        <v>169</v>
      </c>
      <c r="W49" t="s">
        <v>170</v>
      </c>
      <c r="X49" t="s">
        <v>171</v>
      </c>
      <c r="Y49" t="s">
        <v>172</v>
      </c>
      <c r="Z49" t="s">
        <v>173</v>
      </c>
      <c r="AA49" t="s">
        <v>118</v>
      </c>
    </row>
    <row r="50" spans="1:27">
      <c r="A50" t="s">
        <v>247</v>
      </c>
      <c r="B50" t="s">
        <v>207</v>
      </c>
      <c r="C50" t="s">
        <v>208</v>
      </c>
      <c r="D50" t="s">
        <v>209</v>
      </c>
      <c r="E50" t="s">
        <v>210</v>
      </c>
      <c r="F50" t="s">
        <v>211</v>
      </c>
      <c r="G50" s="130">
        <v>707.14</v>
      </c>
      <c r="H50" s="130">
        <v>65</v>
      </c>
      <c r="I50" s="130">
        <v>11.5</v>
      </c>
      <c r="J50" s="130">
        <v>104.58</v>
      </c>
      <c r="K50" s="130">
        <v>0</v>
      </c>
      <c r="L50" s="130">
        <v>0</v>
      </c>
      <c r="M50" s="130">
        <v>0</v>
      </c>
      <c r="N50" s="130">
        <v>758.22</v>
      </c>
      <c r="O50" t="s">
        <v>176</v>
      </c>
      <c r="P50">
        <v>116.08</v>
      </c>
      <c r="Q50">
        <v>0</v>
      </c>
      <c r="R50">
        <v>0</v>
      </c>
      <c r="S50">
        <v>0</v>
      </c>
      <c r="T50" t="s">
        <v>176</v>
      </c>
      <c r="U50" t="s">
        <v>177</v>
      </c>
      <c r="V50" t="s">
        <v>176</v>
      </c>
      <c r="W50" t="s">
        <v>195</v>
      </c>
      <c r="X50" t="s">
        <v>196</v>
      </c>
      <c r="Y50" t="s">
        <v>176</v>
      </c>
      <c r="Z50" t="s">
        <v>176</v>
      </c>
      <c r="AA50" t="s">
        <v>197</v>
      </c>
    </row>
    <row r="51" spans="1:27">
      <c r="A51" t="s">
        <v>247</v>
      </c>
      <c r="B51" t="s">
        <v>221</v>
      </c>
      <c r="C51" t="s">
        <v>141</v>
      </c>
      <c r="D51" t="s">
        <v>222</v>
      </c>
      <c r="E51" t="s">
        <v>210</v>
      </c>
      <c r="F51" t="s">
        <v>211</v>
      </c>
      <c r="G51" s="130">
        <v>14118</v>
      </c>
      <c r="H51" s="130">
        <v>0</v>
      </c>
      <c r="I51" s="130">
        <v>0</v>
      </c>
      <c r="J51" s="130">
        <v>2258.88</v>
      </c>
      <c r="K51" s="130">
        <v>1503</v>
      </c>
      <c r="L51" s="130">
        <v>1411.8</v>
      </c>
      <c r="M51" s="130">
        <v>0</v>
      </c>
      <c r="N51" s="130">
        <v>13459.16</v>
      </c>
      <c r="O51" t="s">
        <v>176</v>
      </c>
      <c r="P51">
        <v>2258.88</v>
      </c>
      <c r="Q51">
        <v>2917.72</v>
      </c>
      <c r="R51">
        <v>0</v>
      </c>
      <c r="S51">
        <v>0</v>
      </c>
      <c r="T51" t="s">
        <v>176</v>
      </c>
      <c r="U51" t="s">
        <v>177</v>
      </c>
      <c r="V51" t="s">
        <v>176</v>
      </c>
      <c r="W51" t="s">
        <v>179</v>
      </c>
      <c r="X51" t="s">
        <v>180</v>
      </c>
      <c r="Y51" t="s">
        <v>176</v>
      </c>
      <c r="Z51" t="s">
        <v>176</v>
      </c>
      <c r="AA51" t="s">
        <v>248</v>
      </c>
    </row>
    <row r="52" spans="1:27">
      <c r="G52" s="130"/>
      <c r="H52" s="130"/>
      <c r="I52" s="130"/>
      <c r="J52" s="130"/>
      <c r="K52" s="130"/>
      <c r="L52" s="130"/>
      <c r="M52" s="130"/>
      <c r="N52" s="130"/>
    </row>
    <row r="53" spans="1:27" ht="15" thickBot="1">
      <c r="G53" s="168">
        <f t="shared" ref="G53:N53" si="2">+SUM(G50:G51)</f>
        <v>14825.14</v>
      </c>
      <c r="H53" s="168">
        <f t="shared" si="2"/>
        <v>65</v>
      </c>
      <c r="I53" s="168">
        <f t="shared" si="2"/>
        <v>11.5</v>
      </c>
      <c r="J53" s="168">
        <f t="shared" si="2"/>
        <v>2363.46</v>
      </c>
      <c r="K53" s="168">
        <f t="shared" si="2"/>
        <v>1503</v>
      </c>
      <c r="L53" s="168">
        <f t="shared" si="2"/>
        <v>1411.8</v>
      </c>
      <c r="M53" s="168">
        <f t="shared" si="2"/>
        <v>0</v>
      </c>
      <c r="N53" s="168">
        <f t="shared" si="2"/>
        <v>14217.38</v>
      </c>
    </row>
    <row r="54" spans="1:27" ht="15" thickTop="1">
      <c r="J54" s="130">
        <f>+J53/0.16</f>
        <v>14771.625</v>
      </c>
    </row>
    <row r="55" spans="1:27">
      <c r="J55">
        <v>19040</v>
      </c>
    </row>
    <row r="56" spans="1:27">
      <c r="J56" s="99">
        <f>+J55-J54</f>
        <v>4268.375</v>
      </c>
    </row>
    <row r="58" spans="1:27">
      <c r="A58" t="s">
        <v>155</v>
      </c>
      <c r="B58" t="s">
        <v>201</v>
      </c>
      <c r="C58" t="s">
        <v>115</v>
      </c>
      <c r="D58" t="s">
        <v>202</v>
      </c>
      <c r="E58" t="s">
        <v>203</v>
      </c>
      <c r="F58" t="s">
        <v>204</v>
      </c>
      <c r="G58" t="s">
        <v>116</v>
      </c>
      <c r="H58" t="s">
        <v>156</v>
      </c>
      <c r="I58" t="s">
        <v>157</v>
      </c>
      <c r="J58" t="s">
        <v>117</v>
      </c>
      <c r="K58" t="s">
        <v>158</v>
      </c>
      <c r="L58" t="s">
        <v>159</v>
      </c>
      <c r="M58" t="s">
        <v>160</v>
      </c>
      <c r="N58" t="s">
        <v>161</v>
      </c>
    </row>
    <row r="59" spans="1:27">
      <c r="A59" t="s">
        <v>249</v>
      </c>
      <c r="B59" t="s">
        <v>221</v>
      </c>
      <c r="C59" t="s">
        <v>141</v>
      </c>
      <c r="D59" t="s">
        <v>222</v>
      </c>
      <c r="E59" t="s">
        <v>210</v>
      </c>
      <c r="F59" t="s">
        <v>211</v>
      </c>
      <c r="G59" s="130">
        <v>14118</v>
      </c>
      <c r="H59" s="130">
        <v>0</v>
      </c>
      <c r="I59" s="130">
        <v>0</v>
      </c>
      <c r="J59" s="130">
        <v>2258.88</v>
      </c>
      <c r="K59" s="130">
        <v>1505.92</v>
      </c>
      <c r="L59" s="130">
        <v>1411.8</v>
      </c>
      <c r="M59" s="130">
        <v>0</v>
      </c>
      <c r="N59" s="130">
        <v>13459.16</v>
      </c>
    </row>
    <row r="60" spans="1:27">
      <c r="A60" t="s">
        <v>250</v>
      </c>
      <c r="B60" t="s">
        <v>207</v>
      </c>
      <c r="C60" t="s">
        <v>208</v>
      </c>
      <c r="D60" t="s">
        <v>209</v>
      </c>
      <c r="E60" t="s">
        <v>210</v>
      </c>
      <c r="F60" t="s">
        <v>211</v>
      </c>
      <c r="G60" s="130">
        <v>707.14</v>
      </c>
      <c r="H60" s="130">
        <v>65</v>
      </c>
      <c r="I60" s="130">
        <v>11.5</v>
      </c>
      <c r="J60" s="130">
        <v>104.58</v>
      </c>
      <c r="K60" s="130">
        <v>0</v>
      </c>
      <c r="L60" s="130">
        <v>0</v>
      </c>
      <c r="M60" s="130">
        <v>0</v>
      </c>
      <c r="N60" s="130">
        <v>758.22</v>
      </c>
    </row>
    <row r="61" spans="1:27">
      <c r="A61" t="s">
        <v>251</v>
      </c>
      <c r="B61" t="s">
        <v>252</v>
      </c>
      <c r="C61" t="s">
        <v>253</v>
      </c>
      <c r="D61" t="s">
        <v>254</v>
      </c>
      <c r="E61" t="s">
        <v>210</v>
      </c>
      <c r="F61" t="s">
        <v>211</v>
      </c>
      <c r="G61" s="130">
        <v>237.93</v>
      </c>
      <c r="H61" s="130">
        <v>0</v>
      </c>
      <c r="I61" s="130">
        <v>0</v>
      </c>
      <c r="J61" s="130">
        <v>38.07</v>
      </c>
      <c r="K61" s="130">
        <v>0</v>
      </c>
      <c r="L61" s="130">
        <v>0</v>
      </c>
      <c r="M61" s="130">
        <v>0</v>
      </c>
      <c r="N61" s="130">
        <v>276</v>
      </c>
    </row>
    <row r="62" spans="1:27" ht="15" thickBot="1">
      <c r="G62" s="168">
        <f>+SUM(G59:G61)</f>
        <v>15063.07</v>
      </c>
      <c r="H62" s="168">
        <f>+SUM(H59:H61)</f>
        <v>65</v>
      </c>
      <c r="I62" s="168">
        <f t="shared" ref="I62:N62" si="3">+SUM(I59:I61)</f>
        <v>11.5</v>
      </c>
      <c r="J62" s="168">
        <f t="shared" si="3"/>
        <v>2401.5300000000002</v>
      </c>
      <c r="K62" s="168">
        <f t="shared" si="3"/>
        <v>1505.92</v>
      </c>
      <c r="L62" s="168">
        <f t="shared" si="3"/>
        <v>1411.8</v>
      </c>
      <c r="M62" s="168">
        <f t="shared" si="3"/>
        <v>0</v>
      </c>
      <c r="N62" s="168">
        <f t="shared" si="3"/>
        <v>14493.38</v>
      </c>
    </row>
    <row r="63" spans="1:27" ht="15" thickTop="1">
      <c r="J63">
        <f>+J62/0.16</f>
        <v>15009.562500000002</v>
      </c>
    </row>
    <row r="66" spans="1:14">
      <c r="A66" t="s">
        <v>155</v>
      </c>
      <c r="B66" t="s">
        <v>201</v>
      </c>
      <c r="C66" t="s">
        <v>115</v>
      </c>
      <c r="D66" t="s">
        <v>202</v>
      </c>
      <c r="E66" t="s">
        <v>203</v>
      </c>
      <c r="F66" t="s">
        <v>204</v>
      </c>
      <c r="G66" t="s">
        <v>116</v>
      </c>
      <c r="H66" t="s">
        <v>156</v>
      </c>
      <c r="I66" t="s">
        <v>157</v>
      </c>
      <c r="J66" t="s">
        <v>117</v>
      </c>
      <c r="K66" t="s">
        <v>158</v>
      </c>
      <c r="L66" t="s">
        <v>159</v>
      </c>
      <c r="M66" t="s">
        <v>160</v>
      </c>
      <c r="N66" t="s">
        <v>161</v>
      </c>
    </row>
    <row r="67" spans="1:14">
      <c r="A67" t="s">
        <v>255</v>
      </c>
      <c r="B67" t="s">
        <v>258</v>
      </c>
      <c r="C67" t="s">
        <v>175</v>
      </c>
      <c r="D67" t="s">
        <v>259</v>
      </c>
      <c r="E67" t="s">
        <v>210</v>
      </c>
      <c r="F67" t="s">
        <v>211</v>
      </c>
      <c r="G67" s="130">
        <v>699</v>
      </c>
      <c r="H67" s="130">
        <v>0</v>
      </c>
      <c r="I67" s="130">
        <v>0</v>
      </c>
      <c r="J67" s="130">
        <v>111.84</v>
      </c>
      <c r="K67" s="130">
        <v>0</v>
      </c>
      <c r="L67" s="130">
        <v>0</v>
      </c>
      <c r="M67" s="130">
        <v>0</v>
      </c>
      <c r="N67" s="130">
        <v>810.84</v>
      </c>
    </row>
    <row r="68" spans="1:14">
      <c r="A68" t="s">
        <v>256</v>
      </c>
      <c r="B68" t="s">
        <v>207</v>
      </c>
      <c r="C68" t="s">
        <v>208</v>
      </c>
      <c r="D68" t="s">
        <v>209</v>
      </c>
      <c r="E68" t="s">
        <v>210</v>
      </c>
      <c r="F68" t="s">
        <v>211</v>
      </c>
      <c r="G68" s="130">
        <v>707.14</v>
      </c>
      <c r="H68" s="130">
        <v>65</v>
      </c>
      <c r="I68" s="130">
        <v>11.5</v>
      </c>
      <c r="J68" s="130">
        <v>104.58</v>
      </c>
      <c r="K68" s="130">
        <v>0</v>
      </c>
      <c r="L68" s="130">
        <v>0</v>
      </c>
      <c r="M68" s="130">
        <v>0</v>
      </c>
      <c r="N68" s="130">
        <v>758.22</v>
      </c>
    </row>
    <row r="69" spans="1:14">
      <c r="A69" t="s">
        <v>257</v>
      </c>
      <c r="B69" t="s">
        <v>221</v>
      </c>
      <c r="C69" t="s">
        <v>141</v>
      </c>
      <c r="D69" t="s">
        <v>222</v>
      </c>
      <c r="E69" t="s">
        <v>210</v>
      </c>
      <c r="F69" t="s">
        <v>211</v>
      </c>
      <c r="G69" s="130">
        <v>14118</v>
      </c>
      <c r="H69" s="130">
        <v>0</v>
      </c>
      <c r="I69" s="130">
        <v>0</v>
      </c>
      <c r="J69" s="130">
        <v>2258.88</v>
      </c>
      <c r="K69" s="130">
        <v>1505.92</v>
      </c>
      <c r="L69" s="130">
        <v>1411.8</v>
      </c>
      <c r="M69" s="130">
        <v>0</v>
      </c>
      <c r="N69" s="130">
        <v>13459.16</v>
      </c>
    </row>
    <row r="70" spans="1:14" ht="15" thickBot="1">
      <c r="G70" s="168">
        <f>+SUM(G67:G69)</f>
        <v>15524.14</v>
      </c>
      <c r="H70" s="168">
        <f>+SUM(H67:H69)</f>
        <v>65</v>
      </c>
      <c r="I70" s="168">
        <f t="shared" ref="I70:N70" si="4">+SUM(I67:I69)</f>
        <v>11.5</v>
      </c>
      <c r="J70" s="168">
        <f t="shared" si="4"/>
        <v>2475.3000000000002</v>
      </c>
      <c r="K70" s="168">
        <f t="shared" si="4"/>
        <v>1505.92</v>
      </c>
      <c r="L70" s="168">
        <f t="shared" si="4"/>
        <v>1411.8</v>
      </c>
      <c r="M70" s="168">
        <f t="shared" si="4"/>
        <v>0</v>
      </c>
      <c r="N70" s="168">
        <f t="shared" si="4"/>
        <v>15028.22</v>
      </c>
    </row>
    <row r="71" spans="1:14" ht="15" thickTop="1">
      <c r="J71" s="130">
        <f>+J70/0.16</f>
        <v>15470.625</v>
      </c>
    </row>
  </sheetData>
  <mergeCells count="6">
    <mergeCell ref="A1:C4"/>
    <mergeCell ref="V4:W4"/>
    <mergeCell ref="V3:W3"/>
    <mergeCell ref="V1:V2"/>
    <mergeCell ref="W1:W2"/>
    <mergeCell ref="D1:U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ISR</vt:lpstr>
      <vt:lpstr>IVA</vt:lpstr>
      <vt:lpstr>RETENCION ISR E IVA</vt:lpstr>
      <vt:lpstr>RESUMEN</vt:lpstr>
      <vt:lpstr>INGRESOS</vt:lpstr>
      <vt:lpstr>XML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Márquez</dc:creator>
  <cp:lastModifiedBy>Sistemas</cp:lastModifiedBy>
  <dcterms:created xsi:type="dcterms:W3CDTF">2022-08-23T18:53:54Z</dcterms:created>
  <dcterms:modified xsi:type="dcterms:W3CDTF">2025-06-20T20:51:03Z</dcterms:modified>
</cp:coreProperties>
</file>